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5" yWindow="135" windowWidth="14835" windowHeight="8595" firstSheet="12" activeTab="15"/>
  </bookViews>
  <sheets>
    <sheet name="Buget initial 2010 pe trimestre" sheetId="15" r:id="rId1"/>
    <sheet name="executie 1 luna" sheetId="14" r:id="rId2"/>
    <sheet name="executie 2 luni" sheetId="13" r:id="rId3"/>
    <sheet name="Executie trim I pe bugete" sheetId="18" r:id="rId4"/>
    <sheet name="executie 4 luni" sheetId="19" r:id="rId5"/>
    <sheet name="executie 5 luni" sheetId="20" r:id="rId6"/>
    <sheet name="Buget actualizat sem I" sheetId="23" r:id="rId7"/>
    <sheet name="Executie sem I pe bugete" sheetId="21" r:id="rId8"/>
    <sheet name="executie 7 luni" sheetId="25" r:id="rId9"/>
    <sheet name="executie 8 luni" sheetId="24" r:id="rId10"/>
    <sheet name="Buget actualizat 9 luni" sheetId="26" r:id="rId11"/>
    <sheet name="executie 9 luni" sheetId="27" r:id="rId12"/>
    <sheet name="executie 10 luni" sheetId="29" r:id="rId13"/>
    <sheet name="executie 11 luni" sheetId="31" r:id="rId14"/>
    <sheet name="Buget actualizat 12 luni" sheetId="32" r:id="rId15"/>
    <sheet name="executie 12 luni" sheetId="30" r:id="rId16"/>
  </sheets>
  <calcPr calcId="124519"/>
</workbook>
</file>

<file path=xl/calcChain.xml><?xml version="1.0" encoding="utf-8"?>
<calcChain xmlns="http://schemas.openxmlformats.org/spreadsheetml/2006/main">
  <c r="H28" i="30"/>
  <c r="G28"/>
  <c r="E28"/>
  <c r="D28"/>
  <c r="C28"/>
  <c r="L111"/>
  <c r="H78"/>
  <c r="E78"/>
  <c r="D78"/>
  <c r="D112" s="1"/>
  <c r="H98"/>
  <c r="F99"/>
  <c r="G99"/>
  <c r="G98" s="1"/>
  <c r="F100"/>
  <c r="G100"/>
  <c r="F98"/>
  <c r="E98"/>
  <c r="D98"/>
  <c r="F84"/>
  <c r="G84"/>
  <c r="K111" s="1"/>
  <c r="F90"/>
  <c r="G90"/>
  <c r="F97"/>
  <c r="G97"/>
  <c r="F105"/>
  <c r="G105"/>
  <c r="F111"/>
  <c r="G111"/>
  <c r="E233"/>
  <c r="F176"/>
  <c r="F233" s="1"/>
  <c r="G233" s="1"/>
  <c r="F144"/>
  <c r="G144"/>
  <c r="F163"/>
  <c r="G163"/>
  <c r="G190"/>
  <c r="G220"/>
  <c r="F136"/>
  <c r="G136"/>
  <c r="G212"/>
  <c r="F178"/>
  <c r="G178" s="1"/>
  <c r="G237" s="1"/>
  <c r="F155"/>
  <c r="G155" s="1"/>
  <c r="F199"/>
  <c r="G199" s="1"/>
  <c r="G238" s="1"/>
  <c r="G192"/>
  <c r="F213"/>
  <c r="G213"/>
  <c r="H233"/>
  <c r="L239" s="1"/>
  <c r="L238" s="1"/>
  <c r="H237"/>
  <c r="H238"/>
  <c r="D187"/>
  <c r="D113"/>
  <c r="D119"/>
  <c r="D129"/>
  <c r="D132"/>
  <c r="D139"/>
  <c r="D151"/>
  <c r="D158"/>
  <c r="D172"/>
  <c r="D196"/>
  <c r="D203"/>
  <c r="D209"/>
  <c r="D208" s="1"/>
  <c r="D217"/>
  <c r="D102"/>
  <c r="H273" i="32"/>
  <c r="G273"/>
  <c r="G269" s="1"/>
  <c r="F273"/>
  <c r="E273"/>
  <c r="E269" s="1"/>
  <c r="D273"/>
  <c r="H250"/>
  <c r="G250"/>
  <c r="F250"/>
  <c r="E250"/>
  <c r="D250"/>
  <c r="H225"/>
  <c r="G225"/>
  <c r="F225"/>
  <c r="E225"/>
  <c r="D225"/>
  <c r="H226"/>
  <c r="I58" s="1"/>
  <c r="G226"/>
  <c r="F226"/>
  <c r="E226"/>
  <c r="D226"/>
  <c r="H158"/>
  <c r="G158"/>
  <c r="F158"/>
  <c r="E158"/>
  <c r="D158"/>
  <c r="H195"/>
  <c r="H194" s="1"/>
  <c r="H210" s="1"/>
  <c r="G195"/>
  <c r="G194" s="1"/>
  <c r="G210" s="1"/>
  <c r="F195"/>
  <c r="F194" s="1"/>
  <c r="F210" s="1"/>
  <c r="E195"/>
  <c r="E194" s="1"/>
  <c r="E210" s="1"/>
  <c r="D195"/>
  <c r="D194" s="1"/>
  <c r="D210" s="1"/>
  <c r="H88"/>
  <c r="G88"/>
  <c r="F88"/>
  <c r="E88"/>
  <c r="D88"/>
  <c r="H342"/>
  <c r="G342"/>
  <c r="F342"/>
  <c r="E342"/>
  <c r="D342"/>
  <c r="C342"/>
  <c r="H341"/>
  <c r="G341"/>
  <c r="F341"/>
  <c r="E341"/>
  <c r="D341"/>
  <c r="C341"/>
  <c r="H340"/>
  <c r="G340"/>
  <c r="F340"/>
  <c r="E340"/>
  <c r="D340"/>
  <c r="C340"/>
  <c r="H339"/>
  <c r="G339"/>
  <c r="F339"/>
  <c r="E339"/>
  <c r="D339"/>
  <c r="C339"/>
  <c r="H338"/>
  <c r="G338"/>
  <c r="F338"/>
  <c r="E338"/>
  <c r="D338"/>
  <c r="C338"/>
  <c r="H320"/>
  <c r="H323"/>
  <c r="H337" s="1"/>
  <c r="H324"/>
  <c r="H330"/>
  <c r="H327"/>
  <c r="H336"/>
  <c r="G320"/>
  <c r="G323" s="1"/>
  <c r="G337" s="1"/>
  <c r="G324"/>
  <c r="G336" s="1"/>
  <c r="G330"/>
  <c r="G327"/>
  <c r="F320"/>
  <c r="F323"/>
  <c r="F337" s="1"/>
  <c r="F324"/>
  <c r="F330"/>
  <c r="F327"/>
  <c r="F336"/>
  <c r="E320"/>
  <c r="E323" s="1"/>
  <c r="E337" s="1"/>
  <c r="E324"/>
  <c r="E336" s="1"/>
  <c r="E330"/>
  <c r="E327"/>
  <c r="D320"/>
  <c r="D323"/>
  <c r="D337" s="1"/>
  <c r="D324"/>
  <c r="D330"/>
  <c r="D327"/>
  <c r="D336"/>
  <c r="C320"/>
  <c r="C323" s="1"/>
  <c r="C337" s="1"/>
  <c r="C324"/>
  <c r="C336" s="1"/>
  <c r="C330"/>
  <c r="C327"/>
  <c r="H310"/>
  <c r="G310"/>
  <c r="F310"/>
  <c r="E310"/>
  <c r="D310"/>
  <c r="C310"/>
  <c r="H309"/>
  <c r="G309"/>
  <c r="F309"/>
  <c r="E309"/>
  <c r="D309"/>
  <c r="C309"/>
  <c r="H308"/>
  <c r="G308"/>
  <c r="F308"/>
  <c r="E308"/>
  <c r="F44" s="1"/>
  <c r="D308"/>
  <c r="C308"/>
  <c r="H307"/>
  <c r="G307"/>
  <c r="H43" s="1"/>
  <c r="F307"/>
  <c r="E307"/>
  <c r="D307"/>
  <c r="C307"/>
  <c r="H306"/>
  <c r="G306"/>
  <c r="F306"/>
  <c r="E306"/>
  <c r="D306"/>
  <c r="C306"/>
  <c r="H282"/>
  <c r="H294"/>
  <c r="H305" s="1"/>
  <c r="H295"/>
  <c r="H304"/>
  <c r="G282"/>
  <c r="G294" s="1"/>
  <c r="G305" s="1"/>
  <c r="G295"/>
  <c r="G304" s="1"/>
  <c r="F282"/>
  <c r="F294"/>
  <c r="F305" s="1"/>
  <c r="F295"/>
  <c r="F304"/>
  <c r="E282"/>
  <c r="E294" s="1"/>
  <c r="E305" s="1"/>
  <c r="E295"/>
  <c r="E304" s="1"/>
  <c r="D282"/>
  <c r="D294"/>
  <c r="D305" s="1"/>
  <c r="D295"/>
  <c r="D304"/>
  <c r="C282"/>
  <c r="C294" s="1"/>
  <c r="C305" s="1"/>
  <c r="C295"/>
  <c r="C304" s="1"/>
  <c r="C273"/>
  <c r="H272"/>
  <c r="G272"/>
  <c r="F272"/>
  <c r="E272"/>
  <c r="D272"/>
  <c r="E53" s="1"/>
  <c r="C272"/>
  <c r="H271"/>
  <c r="G271"/>
  <c r="F271"/>
  <c r="E271"/>
  <c r="D271"/>
  <c r="C271"/>
  <c r="H270"/>
  <c r="G270"/>
  <c r="F270"/>
  <c r="E270"/>
  <c r="D270"/>
  <c r="C270"/>
  <c r="H269"/>
  <c r="F269"/>
  <c r="D269"/>
  <c r="C269"/>
  <c r="H235"/>
  <c r="H245" s="1"/>
  <c r="H246"/>
  <c r="H267" s="1"/>
  <c r="H256"/>
  <c r="H263"/>
  <c r="G235"/>
  <c r="G245"/>
  <c r="G268" s="1"/>
  <c r="G246"/>
  <c r="G256"/>
  <c r="G263"/>
  <c r="G267"/>
  <c r="F235"/>
  <c r="F245" s="1"/>
  <c r="F246"/>
  <c r="F267" s="1"/>
  <c r="F256"/>
  <c r="F263"/>
  <c r="E235"/>
  <c r="E245"/>
  <c r="E268" s="1"/>
  <c r="E246"/>
  <c r="E256"/>
  <c r="E263"/>
  <c r="E267"/>
  <c r="D235"/>
  <c r="D245" s="1"/>
  <c r="D246"/>
  <c r="D267" s="1"/>
  <c r="D256"/>
  <c r="D263"/>
  <c r="C235"/>
  <c r="C245"/>
  <c r="C246"/>
  <c r="C250"/>
  <c r="C267" s="1"/>
  <c r="C268" s="1"/>
  <c r="C256"/>
  <c r="C263"/>
  <c r="C226"/>
  <c r="C225"/>
  <c r="H224"/>
  <c r="G224"/>
  <c r="F224"/>
  <c r="E224"/>
  <c r="F53" s="1"/>
  <c r="D224"/>
  <c r="C224"/>
  <c r="H223"/>
  <c r="G223"/>
  <c r="H57" s="1"/>
  <c r="H55" s="1"/>
  <c r="F223"/>
  <c r="E223"/>
  <c r="D223"/>
  <c r="C223"/>
  <c r="D57" s="1"/>
  <c r="D55" s="1"/>
  <c r="H222"/>
  <c r="G222"/>
  <c r="F222"/>
  <c r="E222"/>
  <c r="F52" s="1"/>
  <c r="D222"/>
  <c r="C222"/>
  <c r="H221"/>
  <c r="G221"/>
  <c r="H51" s="1"/>
  <c r="F221"/>
  <c r="E221"/>
  <c r="D221"/>
  <c r="C221"/>
  <c r="D51" s="1"/>
  <c r="H220"/>
  <c r="G220"/>
  <c r="H49" s="1"/>
  <c r="F220"/>
  <c r="E220"/>
  <c r="D220"/>
  <c r="C220"/>
  <c r="H219"/>
  <c r="G219"/>
  <c r="F219"/>
  <c r="E219"/>
  <c r="F50" s="1"/>
  <c r="D219"/>
  <c r="H218"/>
  <c r="G218"/>
  <c r="F218"/>
  <c r="E218"/>
  <c r="D218"/>
  <c r="E48" s="1"/>
  <c r="C218"/>
  <c r="H217"/>
  <c r="I47" s="1"/>
  <c r="G217"/>
  <c r="F217"/>
  <c r="G47" s="1"/>
  <c r="E217"/>
  <c r="D217"/>
  <c r="C217"/>
  <c r="H216"/>
  <c r="F216"/>
  <c r="D216"/>
  <c r="E46" s="1"/>
  <c r="C216"/>
  <c r="H112"/>
  <c r="H215" s="1"/>
  <c r="G112"/>
  <c r="G215" s="1"/>
  <c r="F112"/>
  <c r="F215" s="1"/>
  <c r="E112"/>
  <c r="E215" s="1"/>
  <c r="D112"/>
  <c r="D215" s="1"/>
  <c r="C112"/>
  <c r="C215" s="1"/>
  <c r="H214"/>
  <c r="G214"/>
  <c r="F214"/>
  <c r="E214"/>
  <c r="D214"/>
  <c r="E44" s="1"/>
  <c r="C214"/>
  <c r="H213"/>
  <c r="I43" s="1"/>
  <c r="G213"/>
  <c r="F213"/>
  <c r="G43" s="1"/>
  <c r="E213"/>
  <c r="D213"/>
  <c r="C213"/>
  <c r="H70"/>
  <c r="H85"/>
  <c r="H98"/>
  <c r="H211" s="1"/>
  <c r="H99"/>
  <c r="H105"/>
  <c r="H115"/>
  <c r="H118"/>
  <c r="H125"/>
  <c r="H137"/>
  <c r="H144"/>
  <c r="H173"/>
  <c r="H182"/>
  <c r="H189"/>
  <c r="H204"/>
  <c r="G70"/>
  <c r="G85"/>
  <c r="G98"/>
  <c r="G211" s="1"/>
  <c r="G99"/>
  <c r="G105"/>
  <c r="G115"/>
  <c r="G118"/>
  <c r="G125"/>
  <c r="G137"/>
  <c r="G144"/>
  <c r="G173"/>
  <c r="G182"/>
  <c r="G189"/>
  <c r="G204"/>
  <c r="F70"/>
  <c r="F85"/>
  <c r="F98"/>
  <c r="F211" s="1"/>
  <c r="F99"/>
  <c r="F105"/>
  <c r="F115"/>
  <c r="F118"/>
  <c r="F125"/>
  <c r="F137"/>
  <c r="F144"/>
  <c r="F173"/>
  <c r="F182"/>
  <c r="F189"/>
  <c r="F204"/>
  <c r="E70"/>
  <c r="E85"/>
  <c r="E98"/>
  <c r="E211" s="1"/>
  <c r="E99"/>
  <c r="E105"/>
  <c r="E115"/>
  <c r="E118"/>
  <c r="E125"/>
  <c r="E137"/>
  <c r="E144"/>
  <c r="E173"/>
  <c r="E182"/>
  <c r="E189"/>
  <c r="E204"/>
  <c r="D70"/>
  <c r="D85"/>
  <c r="D98"/>
  <c r="D211" s="1"/>
  <c r="D99"/>
  <c r="D105"/>
  <c r="D115"/>
  <c r="D118"/>
  <c r="D125"/>
  <c r="D137"/>
  <c r="D144"/>
  <c r="D173"/>
  <c r="D182"/>
  <c r="D189"/>
  <c r="D204"/>
  <c r="C70"/>
  <c r="C98" s="1"/>
  <c r="C211" s="1"/>
  <c r="C85"/>
  <c r="C88"/>
  <c r="C99"/>
  <c r="C210" s="1"/>
  <c r="C105"/>
  <c r="C115"/>
  <c r="C118"/>
  <c r="C125"/>
  <c r="C137"/>
  <c r="C144"/>
  <c r="C158"/>
  <c r="C173"/>
  <c r="C182"/>
  <c r="C189"/>
  <c r="C194"/>
  <c r="C204"/>
  <c r="I22"/>
  <c r="I21"/>
  <c r="I24"/>
  <c r="I25"/>
  <c r="I23" s="1"/>
  <c r="I27"/>
  <c r="I29"/>
  <c r="I32"/>
  <c r="I28" s="1"/>
  <c r="I33"/>
  <c r="I34"/>
  <c r="I35"/>
  <c r="I36"/>
  <c r="I38"/>
  <c r="I37" s="1"/>
  <c r="I39"/>
  <c r="I40"/>
  <c r="I44"/>
  <c r="I46"/>
  <c r="I48"/>
  <c r="I49"/>
  <c r="I50"/>
  <c r="I51"/>
  <c r="I52"/>
  <c r="I53"/>
  <c r="I57"/>
  <c r="I55"/>
  <c r="I54"/>
  <c r="H22"/>
  <c r="H21"/>
  <c r="H24"/>
  <c r="H25"/>
  <c r="H23" s="1"/>
  <c r="H27"/>
  <c r="H29"/>
  <c r="H32"/>
  <c r="H28" s="1"/>
  <c r="H33"/>
  <c r="H34"/>
  <c r="H35"/>
  <c r="H36"/>
  <c r="H38"/>
  <c r="H37" s="1"/>
  <c r="H39"/>
  <c r="H40"/>
  <c r="H44"/>
  <c r="H47"/>
  <c r="H48"/>
  <c r="H50"/>
  <c r="H52"/>
  <c r="H53"/>
  <c r="H58"/>
  <c r="H54"/>
  <c r="G22"/>
  <c r="G21"/>
  <c r="G24"/>
  <c r="G25"/>
  <c r="G23" s="1"/>
  <c r="G27"/>
  <c r="G29"/>
  <c r="G32"/>
  <c r="G28" s="1"/>
  <c r="G33"/>
  <c r="G34"/>
  <c r="G35"/>
  <c r="G36"/>
  <c r="G38"/>
  <c r="G37" s="1"/>
  <c r="G39"/>
  <c r="G40"/>
  <c r="G44"/>
  <c r="G46"/>
  <c r="G48"/>
  <c r="G49"/>
  <c r="G50"/>
  <c r="G51"/>
  <c r="G52"/>
  <c r="G53"/>
  <c r="G57"/>
  <c r="G55"/>
  <c r="G58"/>
  <c r="G54"/>
  <c r="F22"/>
  <c r="F21"/>
  <c r="F24"/>
  <c r="F25"/>
  <c r="F23" s="1"/>
  <c r="F27"/>
  <c r="F29"/>
  <c r="F32"/>
  <c r="F28" s="1"/>
  <c r="F33"/>
  <c r="F34"/>
  <c r="F35"/>
  <c r="F36"/>
  <c r="F38"/>
  <c r="F39"/>
  <c r="F37"/>
  <c r="F43"/>
  <c r="F47"/>
  <c r="F48"/>
  <c r="F49"/>
  <c r="F51"/>
  <c r="F57"/>
  <c r="F55" s="1"/>
  <c r="F58"/>
  <c r="F54"/>
  <c r="E22"/>
  <c r="E21" s="1"/>
  <c r="E20" s="1"/>
  <c r="E24"/>
  <c r="E25"/>
  <c r="E23"/>
  <c r="E27"/>
  <c r="E29"/>
  <c r="E32"/>
  <c r="E28"/>
  <c r="E33"/>
  <c r="E35"/>
  <c r="E36"/>
  <c r="E38"/>
  <c r="E39"/>
  <c r="E40"/>
  <c r="E37"/>
  <c r="E43"/>
  <c r="E47"/>
  <c r="E49"/>
  <c r="E50"/>
  <c r="E51"/>
  <c r="E52"/>
  <c r="E57"/>
  <c r="E55" s="1"/>
  <c r="E58"/>
  <c r="E54"/>
  <c r="D22"/>
  <c r="D21" s="1"/>
  <c r="D25"/>
  <c r="D23" s="1"/>
  <c r="D27"/>
  <c r="D29"/>
  <c r="D32"/>
  <c r="D28" s="1"/>
  <c r="D33"/>
  <c r="D34"/>
  <c r="D35"/>
  <c r="D36"/>
  <c r="D38"/>
  <c r="D39"/>
  <c r="D37"/>
  <c r="D43"/>
  <c r="D44"/>
  <c r="D46"/>
  <c r="D47"/>
  <c r="D48"/>
  <c r="D49"/>
  <c r="D52"/>
  <c r="D53"/>
  <c r="D58"/>
  <c r="D54"/>
  <c r="F40"/>
  <c r="D40"/>
  <c r="H349" i="31"/>
  <c r="G333"/>
  <c r="G349" s="1"/>
  <c r="I349" s="1"/>
  <c r="F349"/>
  <c r="E349"/>
  <c r="D349"/>
  <c r="C349"/>
  <c r="H348"/>
  <c r="G339"/>
  <c r="G348" s="1"/>
  <c r="I348" s="1"/>
  <c r="F348"/>
  <c r="E348"/>
  <c r="D348"/>
  <c r="C348"/>
  <c r="H347"/>
  <c r="I347"/>
  <c r="F347"/>
  <c r="E347"/>
  <c r="D347"/>
  <c r="C347"/>
  <c r="H346"/>
  <c r="G338"/>
  <c r="G346" s="1"/>
  <c r="F346"/>
  <c r="E346"/>
  <c r="E345" s="1"/>
  <c r="D346"/>
  <c r="C346"/>
  <c r="C345" s="1"/>
  <c r="H345"/>
  <c r="F345"/>
  <c r="D345"/>
  <c r="H327"/>
  <c r="H331"/>
  <c r="H337"/>
  <c r="H343"/>
  <c r="G328"/>
  <c r="I328" s="1"/>
  <c r="G329"/>
  <c r="G327"/>
  <c r="G330" s="1"/>
  <c r="G332"/>
  <c r="G331" s="1"/>
  <c r="G337"/>
  <c r="I337" s="1"/>
  <c r="G334"/>
  <c r="G343"/>
  <c r="I343" s="1"/>
  <c r="F327"/>
  <c r="F330" s="1"/>
  <c r="F331"/>
  <c r="F337"/>
  <c r="F343"/>
  <c r="E327"/>
  <c r="E330" s="1"/>
  <c r="E331"/>
  <c r="E337"/>
  <c r="E343"/>
  <c r="D327"/>
  <c r="D330" s="1"/>
  <c r="D331"/>
  <c r="D337"/>
  <c r="D343"/>
  <c r="C327"/>
  <c r="C330" s="1"/>
  <c r="C331"/>
  <c r="C337"/>
  <c r="C343"/>
  <c r="G342"/>
  <c r="I342"/>
  <c r="G341"/>
  <c r="I341"/>
  <c r="G340"/>
  <c r="I340"/>
  <c r="I338"/>
  <c r="G336"/>
  <c r="I336" s="1"/>
  <c r="G335"/>
  <c r="I335" s="1"/>
  <c r="I334"/>
  <c r="I332"/>
  <c r="I329"/>
  <c r="H319"/>
  <c r="I319" s="1"/>
  <c r="F308"/>
  <c r="F319" s="1"/>
  <c r="E319"/>
  <c r="E315" s="1"/>
  <c r="D319"/>
  <c r="C319"/>
  <c r="H318"/>
  <c r="F307"/>
  <c r="G307" s="1"/>
  <c r="I307" s="1"/>
  <c r="F318"/>
  <c r="E318"/>
  <c r="D318"/>
  <c r="C318"/>
  <c r="H317"/>
  <c r="I317" s="1"/>
  <c r="F306"/>
  <c r="G306"/>
  <c r="G317" s="1"/>
  <c r="F317"/>
  <c r="E317"/>
  <c r="D317"/>
  <c r="C317"/>
  <c r="H316"/>
  <c r="F305"/>
  <c r="F316"/>
  <c r="E316"/>
  <c r="D316"/>
  <c r="C316"/>
  <c r="C315"/>
  <c r="H291"/>
  <c r="H303"/>
  <c r="H304"/>
  <c r="H313"/>
  <c r="F292"/>
  <c r="F294"/>
  <c r="G294" s="1"/>
  <c r="I294" s="1"/>
  <c r="F295"/>
  <c r="G295" s="1"/>
  <c r="I295" s="1"/>
  <c r="F296"/>
  <c r="G296" s="1"/>
  <c r="F297"/>
  <c r="G297" s="1"/>
  <c r="I297" s="1"/>
  <c r="F298"/>
  <c r="G298" s="1"/>
  <c r="I298" s="1"/>
  <c r="F301"/>
  <c r="G301" s="1"/>
  <c r="I301" s="1"/>
  <c r="F293"/>
  <c r="G293" s="1"/>
  <c r="I293" s="1"/>
  <c r="F299"/>
  <c r="G299" s="1"/>
  <c r="I299" s="1"/>
  <c r="F300"/>
  <c r="G300" s="1"/>
  <c r="E291"/>
  <c r="E303" s="1"/>
  <c r="E304"/>
  <c r="E313" s="1"/>
  <c r="E314"/>
  <c r="D291"/>
  <c r="D303"/>
  <c r="D304"/>
  <c r="D313"/>
  <c r="C291"/>
  <c r="C303" s="1"/>
  <c r="C304"/>
  <c r="C313" s="1"/>
  <c r="C314" s="1"/>
  <c r="F312"/>
  <c r="G312" s="1"/>
  <c r="I312" s="1"/>
  <c r="F311"/>
  <c r="G311"/>
  <c r="I311" s="1"/>
  <c r="F310"/>
  <c r="G310" s="1"/>
  <c r="I310" s="1"/>
  <c r="F309"/>
  <c r="G309"/>
  <c r="I309" s="1"/>
  <c r="I308"/>
  <c r="I306"/>
  <c r="I302"/>
  <c r="I300"/>
  <c r="I296"/>
  <c r="H283"/>
  <c r="F270"/>
  <c r="G270"/>
  <c r="G283" s="1"/>
  <c r="F265"/>
  <c r="F283" s="1"/>
  <c r="E283"/>
  <c r="D283"/>
  <c r="C283"/>
  <c r="H282"/>
  <c r="F260"/>
  <c r="G260" s="1"/>
  <c r="I260" s="1"/>
  <c r="F264"/>
  <c r="F269"/>
  <c r="G269" s="1"/>
  <c r="I269" s="1"/>
  <c r="F276"/>
  <c r="F282"/>
  <c r="F280" s="1"/>
  <c r="E282"/>
  <c r="D282"/>
  <c r="C282"/>
  <c r="H281"/>
  <c r="H280" s="1"/>
  <c r="F263"/>
  <c r="G263"/>
  <c r="F268"/>
  <c r="G268"/>
  <c r="G267" s="1"/>
  <c r="F275"/>
  <c r="G275"/>
  <c r="F259"/>
  <c r="G259"/>
  <c r="G258" s="1"/>
  <c r="F281"/>
  <c r="E281"/>
  <c r="E280" s="1"/>
  <c r="D281"/>
  <c r="C281"/>
  <c r="C280" s="1"/>
  <c r="D280"/>
  <c r="H247"/>
  <c r="H257" s="1"/>
  <c r="H258"/>
  <c r="I258" s="1"/>
  <c r="H262"/>
  <c r="H267"/>
  <c r="I267" s="1"/>
  <c r="H274"/>
  <c r="H278"/>
  <c r="G248"/>
  <c r="F249"/>
  <c r="G249"/>
  <c r="F250"/>
  <c r="G250"/>
  <c r="I250" s="1"/>
  <c r="F251"/>
  <c r="G251"/>
  <c r="F252"/>
  <c r="G252"/>
  <c r="I252" s="1"/>
  <c r="F253"/>
  <c r="G253"/>
  <c r="F254"/>
  <c r="G254"/>
  <c r="I254" s="1"/>
  <c r="F255"/>
  <c r="F247"/>
  <c r="F256"/>
  <c r="F258"/>
  <c r="F267"/>
  <c r="E247"/>
  <c r="E257" s="1"/>
  <c r="E279" s="1"/>
  <c r="E258"/>
  <c r="E262"/>
  <c r="E267"/>
  <c r="E274"/>
  <c r="E278"/>
  <c r="D247"/>
  <c r="D257" s="1"/>
  <c r="D279" s="1"/>
  <c r="D258"/>
  <c r="D262"/>
  <c r="D267"/>
  <c r="D274"/>
  <c r="D278"/>
  <c r="C247"/>
  <c r="C257" s="1"/>
  <c r="C279" s="1"/>
  <c r="C258"/>
  <c r="C262"/>
  <c r="C267"/>
  <c r="C274"/>
  <c r="C278"/>
  <c r="I277"/>
  <c r="F277"/>
  <c r="I275"/>
  <c r="F273"/>
  <c r="G273" s="1"/>
  <c r="I273" s="1"/>
  <c r="F272"/>
  <c r="G272"/>
  <c r="I272" s="1"/>
  <c r="F271"/>
  <c r="G271" s="1"/>
  <c r="I271" s="1"/>
  <c r="I268"/>
  <c r="I266"/>
  <c r="F266"/>
  <c r="I261"/>
  <c r="F261"/>
  <c r="I259"/>
  <c r="I256"/>
  <c r="I253"/>
  <c r="I251"/>
  <c r="I249"/>
  <c r="M240"/>
  <c r="H233"/>
  <c r="H237"/>
  <c r="H238"/>
  <c r="E233"/>
  <c r="F176"/>
  <c r="F233"/>
  <c r="F144"/>
  <c r="G144" s="1"/>
  <c r="F163"/>
  <c r="G163" s="1"/>
  <c r="G190"/>
  <c r="G220"/>
  <c r="F136"/>
  <c r="G136" s="1"/>
  <c r="G212"/>
  <c r="F178"/>
  <c r="G178"/>
  <c r="F155"/>
  <c r="G155"/>
  <c r="F199"/>
  <c r="G199" s="1"/>
  <c r="G238" s="1"/>
  <c r="G192"/>
  <c r="F213"/>
  <c r="G213"/>
  <c r="H239"/>
  <c r="G117"/>
  <c r="F145"/>
  <c r="G191"/>
  <c r="F221"/>
  <c r="G221"/>
  <c r="F164"/>
  <c r="F214"/>
  <c r="E239"/>
  <c r="D239"/>
  <c r="C239"/>
  <c r="I238"/>
  <c r="E238"/>
  <c r="D238"/>
  <c r="C238"/>
  <c r="F200"/>
  <c r="E237"/>
  <c r="D237"/>
  <c r="C237"/>
  <c r="L111"/>
  <c r="H236"/>
  <c r="E236"/>
  <c r="G236" s="1"/>
  <c r="F122"/>
  <c r="F236"/>
  <c r="D236"/>
  <c r="C236"/>
  <c r="L110"/>
  <c r="H235"/>
  <c r="E235"/>
  <c r="F143"/>
  <c r="F162"/>
  <c r="F235" s="1"/>
  <c r="D235"/>
  <c r="C235"/>
  <c r="H126"/>
  <c r="H228" s="1"/>
  <c r="H226"/>
  <c r="H227"/>
  <c r="H209"/>
  <c r="H229" s="1"/>
  <c r="H230"/>
  <c r="H231"/>
  <c r="H234"/>
  <c r="H232"/>
  <c r="E234"/>
  <c r="G234" s="1"/>
  <c r="F142"/>
  <c r="F154"/>
  <c r="F177"/>
  <c r="F234"/>
  <c r="D234"/>
  <c r="C234"/>
  <c r="D233"/>
  <c r="C233"/>
  <c r="F116"/>
  <c r="G116" s="1"/>
  <c r="F232"/>
  <c r="E232"/>
  <c r="D232"/>
  <c r="E231"/>
  <c r="G231" s="1"/>
  <c r="F121"/>
  <c r="F130"/>
  <c r="F135"/>
  <c r="F231"/>
  <c r="D231"/>
  <c r="C231"/>
  <c r="E230"/>
  <c r="F120"/>
  <c r="F230" s="1"/>
  <c r="D230"/>
  <c r="C230"/>
  <c r="E229"/>
  <c r="D209"/>
  <c r="F209" s="1"/>
  <c r="C229"/>
  <c r="E228"/>
  <c r="F228"/>
  <c r="G228" s="1"/>
  <c r="G40" s="1"/>
  <c r="D228"/>
  <c r="C228"/>
  <c r="E227"/>
  <c r="F134"/>
  <c r="F227" s="1"/>
  <c r="F160"/>
  <c r="F174"/>
  <c r="F216"/>
  <c r="F219"/>
  <c r="D227"/>
  <c r="C227"/>
  <c r="E226"/>
  <c r="G226" s="1"/>
  <c r="F140"/>
  <c r="F159"/>
  <c r="F173"/>
  <c r="F188"/>
  <c r="F218"/>
  <c r="F152"/>
  <c r="F197"/>
  <c r="F226"/>
  <c r="D226"/>
  <c r="C226"/>
  <c r="E225"/>
  <c r="C225"/>
  <c r="H78"/>
  <c r="H99"/>
  <c r="H102"/>
  <c r="H112"/>
  <c r="H113"/>
  <c r="H119"/>
  <c r="H129"/>
  <c r="H132"/>
  <c r="H139"/>
  <c r="H151"/>
  <c r="H158"/>
  <c r="H172"/>
  <c r="H187"/>
  <c r="H196"/>
  <c r="H203"/>
  <c r="H208"/>
  <c r="H217"/>
  <c r="H223"/>
  <c r="H224" s="1"/>
  <c r="F79"/>
  <c r="G79" s="1"/>
  <c r="F80"/>
  <c r="G80" s="1"/>
  <c r="G81"/>
  <c r="F84"/>
  <c r="G84"/>
  <c r="G89"/>
  <c r="F90"/>
  <c r="G90" s="1"/>
  <c r="F91"/>
  <c r="G91" s="1"/>
  <c r="F92"/>
  <c r="G92" s="1"/>
  <c r="I92" s="1"/>
  <c r="F93"/>
  <c r="G93" s="1"/>
  <c r="I93" s="1"/>
  <c r="F94"/>
  <c r="G94" s="1"/>
  <c r="F97"/>
  <c r="G97" s="1"/>
  <c r="F98"/>
  <c r="G98" s="1"/>
  <c r="I98" s="1"/>
  <c r="G86"/>
  <c r="F100"/>
  <c r="G100" s="1"/>
  <c r="F101"/>
  <c r="G101" s="1"/>
  <c r="I101" s="1"/>
  <c r="F106"/>
  <c r="G106"/>
  <c r="F107"/>
  <c r="G107"/>
  <c r="F108"/>
  <c r="G108"/>
  <c r="F104"/>
  <c r="G104"/>
  <c r="F109"/>
  <c r="G109"/>
  <c r="G110"/>
  <c r="F105"/>
  <c r="G105" s="1"/>
  <c r="F111"/>
  <c r="G111"/>
  <c r="G114"/>
  <c r="G115"/>
  <c r="G120"/>
  <c r="G121"/>
  <c r="G122"/>
  <c r="G119"/>
  <c r="G126"/>
  <c r="G130"/>
  <c r="G129" s="1"/>
  <c r="G133"/>
  <c r="G132" s="1"/>
  <c r="G134"/>
  <c r="G135"/>
  <c r="G140"/>
  <c r="G141"/>
  <c r="G142"/>
  <c r="G143"/>
  <c r="E151"/>
  <c r="F151"/>
  <c r="G151" s="1"/>
  <c r="G159"/>
  <c r="G160"/>
  <c r="G161"/>
  <c r="G162"/>
  <c r="G158"/>
  <c r="G173"/>
  <c r="G174"/>
  <c r="G175"/>
  <c r="G177"/>
  <c r="G176"/>
  <c r="G172"/>
  <c r="G188"/>
  <c r="G189"/>
  <c r="G187" s="1"/>
  <c r="G198"/>
  <c r="G197"/>
  <c r="G196"/>
  <c r="G204"/>
  <c r="G203"/>
  <c r="G216"/>
  <c r="G218"/>
  <c r="G219"/>
  <c r="G217"/>
  <c r="F87"/>
  <c r="F78"/>
  <c r="F112" s="1"/>
  <c r="F99"/>
  <c r="F102"/>
  <c r="F113"/>
  <c r="F119"/>
  <c r="F129"/>
  <c r="F132"/>
  <c r="F139"/>
  <c r="F158"/>
  <c r="F172"/>
  <c r="F187"/>
  <c r="F196"/>
  <c r="F203"/>
  <c r="F217"/>
  <c r="E78"/>
  <c r="E112" s="1"/>
  <c r="E224" s="1"/>
  <c r="E99"/>
  <c r="E102"/>
  <c r="E113"/>
  <c r="E119"/>
  <c r="E129"/>
  <c r="E132"/>
  <c r="E139"/>
  <c r="E158"/>
  <c r="E172"/>
  <c r="E187"/>
  <c r="E196"/>
  <c r="E203"/>
  <c r="E208"/>
  <c r="E217"/>
  <c r="E223"/>
  <c r="D78"/>
  <c r="D112" s="1"/>
  <c r="D99"/>
  <c r="D102"/>
  <c r="D113"/>
  <c r="D223" s="1"/>
  <c r="D119"/>
  <c r="D129"/>
  <c r="D132"/>
  <c r="D139"/>
  <c r="D151"/>
  <c r="D158"/>
  <c r="D172"/>
  <c r="D187"/>
  <c r="D196"/>
  <c r="D203"/>
  <c r="D208"/>
  <c r="D217"/>
  <c r="C78"/>
  <c r="C99"/>
  <c r="C102"/>
  <c r="C112"/>
  <c r="C224" s="1"/>
  <c r="C113"/>
  <c r="C119"/>
  <c r="C129"/>
  <c r="C132"/>
  <c r="C139"/>
  <c r="C151"/>
  <c r="C158"/>
  <c r="C172"/>
  <c r="C187"/>
  <c r="C196"/>
  <c r="C203"/>
  <c r="C208"/>
  <c r="C217"/>
  <c r="C223"/>
  <c r="G222"/>
  <c r="I222"/>
  <c r="I221"/>
  <c r="I220"/>
  <c r="I219"/>
  <c r="I218"/>
  <c r="I217"/>
  <c r="I216"/>
  <c r="I215"/>
  <c r="F215"/>
  <c r="I214"/>
  <c r="I213"/>
  <c r="I212"/>
  <c r="F211"/>
  <c r="G211" s="1"/>
  <c r="I211" s="1"/>
  <c r="F210"/>
  <c r="G210"/>
  <c r="I210" s="1"/>
  <c r="F207"/>
  <c r="G207" s="1"/>
  <c r="I207" s="1"/>
  <c r="F206"/>
  <c r="G206"/>
  <c r="F205"/>
  <c r="G205"/>
  <c r="I205" s="1"/>
  <c r="I204"/>
  <c r="I203"/>
  <c r="F202"/>
  <c r="G202" s="1"/>
  <c r="F201"/>
  <c r="G201" s="1"/>
  <c r="I201" s="1"/>
  <c r="I200"/>
  <c r="I199"/>
  <c r="I198"/>
  <c r="I196"/>
  <c r="F195"/>
  <c r="G195"/>
  <c r="I195" s="1"/>
  <c r="F194"/>
  <c r="G194" s="1"/>
  <c r="I194" s="1"/>
  <c r="F193"/>
  <c r="G193"/>
  <c r="I193" s="1"/>
  <c r="I192"/>
  <c r="I191"/>
  <c r="I190"/>
  <c r="I189"/>
  <c r="I188"/>
  <c r="F186"/>
  <c r="G186" s="1"/>
  <c r="I186" s="1"/>
  <c r="F185"/>
  <c r="G185"/>
  <c r="I185" s="1"/>
  <c r="F184"/>
  <c r="G184" s="1"/>
  <c r="I184" s="1"/>
  <c r="F183"/>
  <c r="G183"/>
  <c r="I183" s="1"/>
  <c r="F182"/>
  <c r="G182" s="1"/>
  <c r="I182" s="1"/>
  <c r="F181"/>
  <c r="G181"/>
  <c r="I181" s="1"/>
  <c r="F180"/>
  <c r="G180" s="1"/>
  <c r="I180" s="1"/>
  <c r="I177"/>
  <c r="I176"/>
  <c r="I175"/>
  <c r="I174"/>
  <c r="I173"/>
  <c r="I172"/>
  <c r="F171"/>
  <c r="G171"/>
  <c r="I171" s="1"/>
  <c r="F170"/>
  <c r="G170" s="1"/>
  <c r="I170" s="1"/>
  <c r="F169"/>
  <c r="G169"/>
  <c r="I169" s="1"/>
  <c r="F168"/>
  <c r="G168" s="1"/>
  <c r="I168" s="1"/>
  <c r="F167"/>
  <c r="G167"/>
  <c r="I167" s="1"/>
  <c r="F166"/>
  <c r="G166" s="1"/>
  <c r="I166" s="1"/>
  <c r="F165"/>
  <c r="G165"/>
  <c r="I165" s="1"/>
  <c r="I162"/>
  <c r="I161"/>
  <c r="I160"/>
  <c r="I159"/>
  <c r="I158"/>
  <c r="F157"/>
  <c r="G157"/>
  <c r="I157" s="1"/>
  <c r="F156"/>
  <c r="G156" s="1"/>
  <c r="I156" s="1"/>
  <c r="I155"/>
  <c r="G154"/>
  <c r="I154" s="1"/>
  <c r="G153"/>
  <c r="I153" s="1"/>
  <c r="G152"/>
  <c r="I152" s="1"/>
  <c r="I150"/>
  <c r="F150"/>
  <c r="F149"/>
  <c r="G149"/>
  <c r="I149" s="1"/>
  <c r="F148"/>
  <c r="G148" s="1"/>
  <c r="I148" s="1"/>
  <c r="F147"/>
  <c r="G147"/>
  <c r="I147" s="1"/>
  <c r="F146"/>
  <c r="G146" s="1"/>
  <c r="I146" s="1"/>
  <c r="I144"/>
  <c r="I143"/>
  <c r="I142"/>
  <c r="I141"/>
  <c r="I140"/>
  <c r="F138"/>
  <c r="G138" s="1"/>
  <c r="I138" s="1"/>
  <c r="F137"/>
  <c r="G137"/>
  <c r="I137" s="1"/>
  <c r="I135"/>
  <c r="I134"/>
  <c r="I133"/>
  <c r="F131"/>
  <c r="G131" s="1"/>
  <c r="I131" s="1"/>
  <c r="I130"/>
  <c r="F128"/>
  <c r="G128"/>
  <c r="I128" s="1"/>
  <c r="G127"/>
  <c r="I127" s="1"/>
  <c r="I126"/>
  <c r="F125"/>
  <c r="G125"/>
  <c r="I125" s="1"/>
  <c r="F124"/>
  <c r="G124" s="1"/>
  <c r="I124" s="1"/>
  <c r="F123"/>
  <c r="I122"/>
  <c r="I121"/>
  <c r="I119"/>
  <c r="I118"/>
  <c r="I117"/>
  <c r="I115"/>
  <c r="I114"/>
  <c r="M112"/>
  <c r="I111"/>
  <c r="I110"/>
  <c r="I109"/>
  <c r="M108"/>
  <c r="I108"/>
  <c r="M107"/>
  <c r="I107"/>
  <c r="M106"/>
  <c r="I106"/>
  <c r="M105"/>
  <c r="M104"/>
  <c r="I103"/>
  <c r="I95"/>
  <c r="I89"/>
  <c r="I88"/>
  <c r="I87"/>
  <c r="I86"/>
  <c r="I84"/>
  <c r="I83"/>
  <c r="I81"/>
  <c r="H70"/>
  <c r="G70"/>
  <c r="I70" s="1"/>
  <c r="F70"/>
  <c r="E70"/>
  <c r="D70"/>
  <c r="C70"/>
  <c r="H69"/>
  <c r="G69"/>
  <c r="I69"/>
  <c r="F69"/>
  <c r="E69"/>
  <c r="D69"/>
  <c r="C69"/>
  <c r="H68"/>
  <c r="E68"/>
  <c r="D68"/>
  <c r="C68"/>
  <c r="H67"/>
  <c r="G67"/>
  <c r="I67"/>
  <c r="F67"/>
  <c r="E67"/>
  <c r="D67"/>
  <c r="C67"/>
  <c r="H66"/>
  <c r="G66"/>
  <c r="I66" s="1"/>
  <c r="F66"/>
  <c r="E66"/>
  <c r="D66"/>
  <c r="C66"/>
  <c r="H65"/>
  <c r="F65"/>
  <c r="E65"/>
  <c r="D65"/>
  <c r="C65"/>
  <c r="H64"/>
  <c r="E64"/>
  <c r="D64"/>
  <c r="C64"/>
  <c r="H63"/>
  <c r="G63"/>
  <c r="I63"/>
  <c r="F63"/>
  <c r="E63"/>
  <c r="D63"/>
  <c r="C63"/>
  <c r="H62"/>
  <c r="F62"/>
  <c r="E62"/>
  <c r="D62"/>
  <c r="C62"/>
  <c r="H61"/>
  <c r="E61"/>
  <c r="D61"/>
  <c r="C61"/>
  <c r="H60"/>
  <c r="E60"/>
  <c r="D60"/>
  <c r="C60"/>
  <c r="H59"/>
  <c r="F59"/>
  <c r="E59"/>
  <c r="D59"/>
  <c r="C59"/>
  <c r="H58"/>
  <c r="G58"/>
  <c r="I58" s="1"/>
  <c r="F58"/>
  <c r="E58"/>
  <c r="D58"/>
  <c r="C58"/>
  <c r="H57"/>
  <c r="G57"/>
  <c r="I57"/>
  <c r="F57"/>
  <c r="E57"/>
  <c r="D57"/>
  <c r="C57"/>
  <c r="H56"/>
  <c r="F56"/>
  <c r="E56"/>
  <c r="D56"/>
  <c r="C56"/>
  <c r="H18"/>
  <c r="H17" s="1"/>
  <c r="H20"/>
  <c r="H21"/>
  <c r="H19"/>
  <c r="H23"/>
  <c r="H26"/>
  <c r="H27"/>
  <c r="H25"/>
  <c r="H28"/>
  <c r="H24"/>
  <c r="H29"/>
  <c r="H30"/>
  <c r="H33"/>
  <c r="H34"/>
  <c r="H35"/>
  <c r="H32"/>
  <c r="H38"/>
  <c r="H39"/>
  <c r="H42"/>
  <c r="H43"/>
  <c r="H44"/>
  <c r="H45"/>
  <c r="H46"/>
  <c r="H47"/>
  <c r="H48"/>
  <c r="H49"/>
  <c r="H52"/>
  <c r="H50"/>
  <c r="H53"/>
  <c r="G23"/>
  <c r="G27"/>
  <c r="G28"/>
  <c r="G24"/>
  <c r="G30"/>
  <c r="G34"/>
  <c r="G35"/>
  <c r="G49"/>
  <c r="F18"/>
  <c r="F17" s="1"/>
  <c r="F16" s="1"/>
  <c r="F20"/>
  <c r="F21"/>
  <c r="F19"/>
  <c r="F23"/>
  <c r="F26"/>
  <c r="F27"/>
  <c r="F25"/>
  <c r="F28"/>
  <c r="F24"/>
  <c r="F30"/>
  <c r="F33"/>
  <c r="F34"/>
  <c r="F35"/>
  <c r="F32"/>
  <c r="F38"/>
  <c r="F40"/>
  <c r="F43"/>
  <c r="F44"/>
  <c r="F45"/>
  <c r="F46"/>
  <c r="F52"/>
  <c r="F50"/>
  <c r="E18"/>
  <c r="E17" s="1"/>
  <c r="E16" s="1"/>
  <c r="E15" s="1"/>
  <c r="E14" s="1"/>
  <c r="E55" s="1"/>
  <c r="E20"/>
  <c r="E21"/>
  <c r="E19"/>
  <c r="E23"/>
  <c r="E26"/>
  <c r="E27"/>
  <c r="E25"/>
  <c r="E28"/>
  <c r="E24"/>
  <c r="E29"/>
  <c r="E30"/>
  <c r="E33"/>
  <c r="E34"/>
  <c r="E35"/>
  <c r="E32"/>
  <c r="E38"/>
  <c r="E39"/>
  <c r="E40"/>
  <c r="E41"/>
  <c r="E42"/>
  <c r="E43"/>
  <c r="E44"/>
  <c r="E45"/>
  <c r="E46"/>
  <c r="E47"/>
  <c r="E37"/>
  <c r="E48"/>
  <c r="E49"/>
  <c r="E52"/>
  <c r="E50"/>
  <c r="E53"/>
  <c r="E36"/>
  <c r="D18"/>
  <c r="D17" s="1"/>
  <c r="D16" s="1"/>
  <c r="D15" s="1"/>
  <c r="D14" s="1"/>
  <c r="D20"/>
  <c r="D21"/>
  <c r="D19"/>
  <c r="D23"/>
  <c r="D26"/>
  <c r="D27"/>
  <c r="D25"/>
  <c r="D28"/>
  <c r="D24"/>
  <c r="D29"/>
  <c r="D30"/>
  <c r="D33"/>
  <c r="D34"/>
  <c r="D35"/>
  <c r="D32"/>
  <c r="D38"/>
  <c r="D39"/>
  <c r="D40"/>
  <c r="D42"/>
  <c r="D43"/>
  <c r="D44"/>
  <c r="D45"/>
  <c r="D46"/>
  <c r="D47"/>
  <c r="D48"/>
  <c r="D49"/>
  <c r="D52"/>
  <c r="D50"/>
  <c r="D53"/>
  <c r="C18"/>
  <c r="C17" s="1"/>
  <c r="C21"/>
  <c r="C19" s="1"/>
  <c r="C23"/>
  <c r="C26"/>
  <c r="C27"/>
  <c r="C25" s="1"/>
  <c r="C28"/>
  <c r="C24"/>
  <c r="C29"/>
  <c r="C30"/>
  <c r="C33"/>
  <c r="C34"/>
  <c r="C32"/>
  <c r="C38"/>
  <c r="C37" s="1"/>
  <c r="C39"/>
  <c r="C40"/>
  <c r="C41"/>
  <c r="C42"/>
  <c r="C43"/>
  <c r="C45"/>
  <c r="C46"/>
  <c r="C47"/>
  <c r="C48"/>
  <c r="C49"/>
  <c r="C52"/>
  <c r="C50" s="1"/>
  <c r="C53"/>
  <c r="I34"/>
  <c r="I30"/>
  <c r="I28"/>
  <c r="I27"/>
  <c r="I23"/>
  <c r="F145" i="30"/>
  <c r="F164"/>
  <c r="F221"/>
  <c r="G221" s="1"/>
  <c r="F214"/>
  <c r="F239"/>
  <c r="F53" s="1"/>
  <c r="D239"/>
  <c r="D283"/>
  <c r="D53" s="1"/>
  <c r="G191"/>
  <c r="G117"/>
  <c r="G145"/>
  <c r="F270"/>
  <c r="G270"/>
  <c r="G283" s="1"/>
  <c r="F265"/>
  <c r="F283"/>
  <c r="F263"/>
  <c r="G263" s="1"/>
  <c r="F264"/>
  <c r="G264" s="1"/>
  <c r="I264" s="1"/>
  <c r="D262"/>
  <c r="D247"/>
  <c r="D257"/>
  <c r="D291"/>
  <c r="D327"/>
  <c r="D29" s="1"/>
  <c r="D27"/>
  <c r="H20"/>
  <c r="H21"/>
  <c r="H19" s="1"/>
  <c r="H23"/>
  <c r="H24"/>
  <c r="H27"/>
  <c r="H26"/>
  <c r="H25"/>
  <c r="H18"/>
  <c r="H17"/>
  <c r="I256"/>
  <c r="D35"/>
  <c r="D34"/>
  <c r="D33"/>
  <c r="F87"/>
  <c r="F28" s="1"/>
  <c r="F79"/>
  <c r="G79"/>
  <c r="F80"/>
  <c r="G80"/>
  <c r="G20" s="1"/>
  <c r="G19" s="1"/>
  <c r="F96"/>
  <c r="G96" s="1"/>
  <c r="G21" s="1"/>
  <c r="G81"/>
  <c r="M106" s="1"/>
  <c r="G26"/>
  <c r="G25" s="1"/>
  <c r="G86"/>
  <c r="G27"/>
  <c r="G24"/>
  <c r="F18"/>
  <c r="F17" s="1"/>
  <c r="F20"/>
  <c r="F23"/>
  <c r="F26"/>
  <c r="F27"/>
  <c r="F25"/>
  <c r="F24"/>
  <c r="E26"/>
  <c r="E27"/>
  <c r="E25" s="1"/>
  <c r="E18"/>
  <c r="E17" s="1"/>
  <c r="E16" s="1"/>
  <c r="E20"/>
  <c r="E21"/>
  <c r="E19"/>
  <c r="E23"/>
  <c r="E24"/>
  <c r="D18"/>
  <c r="D17" s="1"/>
  <c r="D16" s="1"/>
  <c r="D20"/>
  <c r="D21"/>
  <c r="D19"/>
  <c r="D23"/>
  <c r="D26"/>
  <c r="D25" s="1"/>
  <c r="D24"/>
  <c r="C18"/>
  <c r="C17" s="1"/>
  <c r="C21"/>
  <c r="C19" s="1"/>
  <c r="C23"/>
  <c r="C98"/>
  <c r="C26"/>
  <c r="C27"/>
  <c r="C25"/>
  <c r="C24"/>
  <c r="F30"/>
  <c r="H30"/>
  <c r="G30"/>
  <c r="D30"/>
  <c r="H226"/>
  <c r="H227"/>
  <c r="H239"/>
  <c r="H231"/>
  <c r="H234"/>
  <c r="H235"/>
  <c r="H209"/>
  <c r="H229" s="1"/>
  <c r="H126"/>
  <c r="H228" s="1"/>
  <c r="H230"/>
  <c r="H236"/>
  <c r="H232"/>
  <c r="K110"/>
  <c r="H102"/>
  <c r="H112"/>
  <c r="M105"/>
  <c r="F89"/>
  <c r="G89" s="1"/>
  <c r="F91"/>
  <c r="G91" s="1"/>
  <c r="F92"/>
  <c r="G92" s="1"/>
  <c r="F93"/>
  <c r="G93" s="1"/>
  <c r="F106"/>
  <c r="G106" s="1"/>
  <c r="F104"/>
  <c r="G104" s="1"/>
  <c r="F107"/>
  <c r="G107" s="1"/>
  <c r="F108"/>
  <c r="G108" s="1"/>
  <c r="F109"/>
  <c r="G109" s="1"/>
  <c r="G110"/>
  <c r="H349"/>
  <c r="I349" s="1"/>
  <c r="G333"/>
  <c r="G349"/>
  <c r="F349"/>
  <c r="E349"/>
  <c r="D349"/>
  <c r="C349"/>
  <c r="H348"/>
  <c r="I348" s="1"/>
  <c r="G339"/>
  <c r="G348"/>
  <c r="F348"/>
  <c r="E348"/>
  <c r="D348"/>
  <c r="C348"/>
  <c r="H347"/>
  <c r="I347" s="1"/>
  <c r="F347"/>
  <c r="E347"/>
  <c r="D347"/>
  <c r="C347"/>
  <c r="H346"/>
  <c r="I346" s="1"/>
  <c r="G338"/>
  <c r="G346"/>
  <c r="G345" s="1"/>
  <c r="I345" s="1"/>
  <c r="F346"/>
  <c r="F345" s="1"/>
  <c r="E346"/>
  <c r="D346"/>
  <c r="D345" s="1"/>
  <c r="C346"/>
  <c r="H345"/>
  <c r="E345"/>
  <c r="C345"/>
  <c r="H327"/>
  <c r="H330"/>
  <c r="H331"/>
  <c r="H337"/>
  <c r="H343" s="1"/>
  <c r="G328"/>
  <c r="G329"/>
  <c r="G327" s="1"/>
  <c r="G332"/>
  <c r="G331"/>
  <c r="G343" s="1"/>
  <c r="G337"/>
  <c r="G334"/>
  <c r="F327"/>
  <c r="F330"/>
  <c r="F331"/>
  <c r="F337"/>
  <c r="F343" s="1"/>
  <c r="F344" s="1"/>
  <c r="E327"/>
  <c r="E330"/>
  <c r="E331"/>
  <c r="E337"/>
  <c r="E343" s="1"/>
  <c r="E344" s="1"/>
  <c r="D330"/>
  <c r="D331"/>
  <c r="D337"/>
  <c r="D343"/>
  <c r="D344" s="1"/>
  <c r="C327"/>
  <c r="C330" s="1"/>
  <c r="C344" s="1"/>
  <c r="C331"/>
  <c r="C337"/>
  <c r="C343"/>
  <c r="G342"/>
  <c r="I342"/>
  <c r="G341"/>
  <c r="I341"/>
  <c r="G340"/>
  <c r="I340"/>
  <c r="I339"/>
  <c r="I338"/>
  <c r="I337"/>
  <c r="G336"/>
  <c r="I336" s="1"/>
  <c r="G335"/>
  <c r="I335" s="1"/>
  <c r="I334"/>
  <c r="I333"/>
  <c r="I332"/>
  <c r="I331"/>
  <c r="I329"/>
  <c r="I328"/>
  <c r="H319"/>
  <c r="I319" s="1"/>
  <c r="F308"/>
  <c r="F319" s="1"/>
  <c r="E319"/>
  <c r="D319"/>
  <c r="C319"/>
  <c r="H318"/>
  <c r="F307"/>
  <c r="G307" s="1"/>
  <c r="F318"/>
  <c r="E318"/>
  <c r="D318"/>
  <c r="C318"/>
  <c r="H317"/>
  <c r="F306"/>
  <c r="G306"/>
  <c r="G317" s="1"/>
  <c r="I317" s="1"/>
  <c r="F317"/>
  <c r="E317"/>
  <c r="D317"/>
  <c r="C317"/>
  <c r="H316"/>
  <c r="F305"/>
  <c r="G305" s="1"/>
  <c r="F316"/>
  <c r="F315" s="1"/>
  <c r="E316"/>
  <c r="D316"/>
  <c r="D315" s="1"/>
  <c r="C316"/>
  <c r="H315"/>
  <c r="E315"/>
  <c r="C315"/>
  <c r="H291"/>
  <c r="H303"/>
  <c r="H314" s="1"/>
  <c r="H304"/>
  <c r="H313"/>
  <c r="F292"/>
  <c r="G292" s="1"/>
  <c r="F294"/>
  <c r="G294" s="1"/>
  <c r="I294" s="1"/>
  <c r="F295"/>
  <c r="G295" s="1"/>
  <c r="I295" s="1"/>
  <c r="F296"/>
  <c r="G296" s="1"/>
  <c r="I296" s="1"/>
  <c r="F297"/>
  <c r="G297" s="1"/>
  <c r="I297" s="1"/>
  <c r="F298"/>
  <c r="G298" s="1"/>
  <c r="I298" s="1"/>
  <c r="F301"/>
  <c r="G301" s="1"/>
  <c r="I301" s="1"/>
  <c r="F293"/>
  <c r="G293" s="1"/>
  <c r="I293" s="1"/>
  <c r="F299"/>
  <c r="G299" s="1"/>
  <c r="I299" s="1"/>
  <c r="F300"/>
  <c r="G300" s="1"/>
  <c r="I300" s="1"/>
  <c r="F304"/>
  <c r="F313"/>
  <c r="E291"/>
  <c r="E303" s="1"/>
  <c r="E304"/>
  <c r="E313" s="1"/>
  <c r="D303"/>
  <c r="D304"/>
  <c r="D313" s="1"/>
  <c r="D314" s="1"/>
  <c r="C291"/>
  <c r="C303"/>
  <c r="C314" s="1"/>
  <c r="C304"/>
  <c r="C313"/>
  <c r="F312"/>
  <c r="G312"/>
  <c r="I312" s="1"/>
  <c r="F311"/>
  <c r="G311" s="1"/>
  <c r="I311" s="1"/>
  <c r="F310"/>
  <c r="G310"/>
  <c r="I310" s="1"/>
  <c r="F309"/>
  <c r="G309" s="1"/>
  <c r="I309" s="1"/>
  <c r="I308"/>
  <c r="I306"/>
  <c r="I302"/>
  <c r="H283"/>
  <c r="E283"/>
  <c r="C283"/>
  <c r="H282"/>
  <c r="F260"/>
  <c r="G260"/>
  <c r="G282" s="1"/>
  <c r="I282" s="1"/>
  <c r="F269"/>
  <c r="G269"/>
  <c r="F276"/>
  <c r="G276"/>
  <c r="F282"/>
  <c r="E282"/>
  <c r="D282"/>
  <c r="C282"/>
  <c r="H281"/>
  <c r="F268"/>
  <c r="G268" s="1"/>
  <c r="F275"/>
  <c r="G275" s="1"/>
  <c r="F259"/>
  <c r="G259" s="1"/>
  <c r="F281"/>
  <c r="F280" s="1"/>
  <c r="E281"/>
  <c r="D281"/>
  <c r="D280" s="1"/>
  <c r="C281"/>
  <c r="H280"/>
  <c r="E280"/>
  <c r="C280"/>
  <c r="H247"/>
  <c r="H257"/>
  <c r="H258"/>
  <c r="H262"/>
  <c r="H278" s="1"/>
  <c r="H267"/>
  <c r="H274"/>
  <c r="G248"/>
  <c r="F249"/>
  <c r="G249" s="1"/>
  <c r="F250"/>
  <c r="G250" s="1"/>
  <c r="I250" s="1"/>
  <c r="F251"/>
  <c r="G251" s="1"/>
  <c r="I251" s="1"/>
  <c r="F252"/>
  <c r="G252" s="1"/>
  <c r="I252" s="1"/>
  <c r="F253"/>
  <c r="G253" s="1"/>
  <c r="I253" s="1"/>
  <c r="F254"/>
  <c r="G254" s="1"/>
  <c r="I254" s="1"/>
  <c r="F255"/>
  <c r="G255"/>
  <c r="F256"/>
  <c r="F258"/>
  <c r="F267"/>
  <c r="F274"/>
  <c r="E247"/>
  <c r="E257"/>
  <c r="E258"/>
  <c r="E262"/>
  <c r="E278" s="1"/>
  <c r="E279" s="1"/>
  <c r="E267"/>
  <c r="E274"/>
  <c r="D258"/>
  <c r="D267"/>
  <c r="D274"/>
  <c r="D278"/>
  <c r="D279" s="1"/>
  <c r="C247"/>
  <c r="C257" s="1"/>
  <c r="C279" s="1"/>
  <c r="C258"/>
  <c r="C262"/>
  <c r="C267"/>
  <c r="C274"/>
  <c r="C278"/>
  <c r="I277"/>
  <c r="F277"/>
  <c r="I276"/>
  <c r="F273"/>
  <c r="G273" s="1"/>
  <c r="I273" s="1"/>
  <c r="F272"/>
  <c r="G272"/>
  <c r="I272" s="1"/>
  <c r="F271"/>
  <c r="G271" s="1"/>
  <c r="I271" s="1"/>
  <c r="I269"/>
  <c r="I266"/>
  <c r="I261"/>
  <c r="F261"/>
  <c r="I260"/>
  <c r="I255"/>
  <c r="I248"/>
  <c r="M240"/>
  <c r="E239"/>
  <c r="C239"/>
  <c r="I238"/>
  <c r="F238"/>
  <c r="E238"/>
  <c r="D238"/>
  <c r="C238"/>
  <c r="I237"/>
  <c r="F200"/>
  <c r="F237"/>
  <c r="E237"/>
  <c r="D237"/>
  <c r="C237"/>
  <c r="E236"/>
  <c r="G236" s="1"/>
  <c r="I236" s="1"/>
  <c r="F122"/>
  <c r="F236"/>
  <c r="D236"/>
  <c r="C236"/>
  <c r="E235"/>
  <c r="F143"/>
  <c r="F162"/>
  <c r="F235"/>
  <c r="G235" s="1"/>
  <c r="I235" s="1"/>
  <c r="D235"/>
  <c r="C235"/>
  <c r="E234"/>
  <c r="F142"/>
  <c r="F234" s="1"/>
  <c r="G234" s="1"/>
  <c r="I234" s="1"/>
  <c r="F154"/>
  <c r="F177"/>
  <c r="D234"/>
  <c r="C234"/>
  <c r="I233"/>
  <c r="D233"/>
  <c r="C233"/>
  <c r="F116"/>
  <c r="G116"/>
  <c r="G232" s="1"/>
  <c r="I232" s="1"/>
  <c r="F232"/>
  <c r="E232"/>
  <c r="D232"/>
  <c r="E231"/>
  <c r="G231" s="1"/>
  <c r="I231" s="1"/>
  <c r="F121"/>
  <c r="F130"/>
  <c r="F135"/>
  <c r="F231"/>
  <c r="D231"/>
  <c r="C231"/>
  <c r="E230"/>
  <c r="F120"/>
  <c r="F230" s="1"/>
  <c r="G230" s="1"/>
  <c r="D230"/>
  <c r="C230"/>
  <c r="E229"/>
  <c r="F209"/>
  <c r="F229" s="1"/>
  <c r="G229" s="1"/>
  <c r="D229"/>
  <c r="C229"/>
  <c r="E228"/>
  <c r="F228"/>
  <c r="G228"/>
  <c r="D228"/>
  <c r="C228"/>
  <c r="E227"/>
  <c r="G227" s="1"/>
  <c r="I227" s="1"/>
  <c r="F134"/>
  <c r="F160"/>
  <c r="F174"/>
  <c r="F216"/>
  <c r="F219"/>
  <c r="F227"/>
  <c r="D227"/>
  <c r="C227"/>
  <c r="C225" s="1"/>
  <c r="E226"/>
  <c r="F140"/>
  <c r="F226" s="1"/>
  <c r="F159"/>
  <c r="F173"/>
  <c r="F188"/>
  <c r="F218"/>
  <c r="F152"/>
  <c r="F197"/>
  <c r="D226"/>
  <c r="C226"/>
  <c r="E225"/>
  <c r="D225"/>
  <c r="H113"/>
  <c r="H223" s="1"/>
  <c r="H119"/>
  <c r="H129"/>
  <c r="H132"/>
  <c r="H139"/>
  <c r="H151"/>
  <c r="H158"/>
  <c r="H172"/>
  <c r="H187"/>
  <c r="H196"/>
  <c r="H203"/>
  <c r="H208"/>
  <c r="H217"/>
  <c r="G114"/>
  <c r="G115"/>
  <c r="G113" s="1"/>
  <c r="G120"/>
  <c r="G119" s="1"/>
  <c r="G121"/>
  <c r="G122"/>
  <c r="G126"/>
  <c r="G130"/>
  <c r="G129"/>
  <c r="G133"/>
  <c r="G134"/>
  <c r="G135"/>
  <c r="G132"/>
  <c r="G140"/>
  <c r="G141"/>
  <c r="G139" s="1"/>
  <c r="G142"/>
  <c r="G143"/>
  <c r="E151"/>
  <c r="F151"/>
  <c r="G151"/>
  <c r="G159"/>
  <c r="G160"/>
  <c r="G161"/>
  <c r="G162"/>
  <c r="G158"/>
  <c r="G173"/>
  <c r="G174"/>
  <c r="G175"/>
  <c r="G177"/>
  <c r="G176"/>
  <c r="G172"/>
  <c r="G188"/>
  <c r="G189"/>
  <c r="G187" s="1"/>
  <c r="I187" s="1"/>
  <c r="G198"/>
  <c r="G197"/>
  <c r="G196"/>
  <c r="G204"/>
  <c r="G203"/>
  <c r="G209"/>
  <c r="G208"/>
  <c r="G216"/>
  <c r="G218"/>
  <c r="G219"/>
  <c r="F102"/>
  <c r="F113"/>
  <c r="F119"/>
  <c r="F223" s="1"/>
  <c r="F129"/>
  <c r="F132"/>
  <c r="F139"/>
  <c r="F158"/>
  <c r="F172"/>
  <c r="F187"/>
  <c r="F196"/>
  <c r="F203"/>
  <c r="F208"/>
  <c r="F217"/>
  <c r="E102"/>
  <c r="E112"/>
  <c r="E113"/>
  <c r="E119"/>
  <c r="E223" s="1"/>
  <c r="E224" s="1"/>
  <c r="E129"/>
  <c r="E132"/>
  <c r="E139"/>
  <c r="E158"/>
  <c r="E172"/>
  <c r="E187"/>
  <c r="E196"/>
  <c r="E203"/>
  <c r="E208"/>
  <c r="E217"/>
  <c r="C78"/>
  <c r="C102"/>
  <c r="C112"/>
  <c r="C224" s="1"/>
  <c r="C113"/>
  <c r="C119"/>
  <c r="C129"/>
  <c r="C132"/>
  <c r="C139"/>
  <c r="C151"/>
  <c r="C158"/>
  <c r="C172"/>
  <c r="C187"/>
  <c r="C196"/>
  <c r="C203"/>
  <c r="C208"/>
  <c r="C217"/>
  <c r="C223"/>
  <c r="G222"/>
  <c r="I222"/>
  <c r="I220"/>
  <c r="I219"/>
  <c r="I218"/>
  <c r="I216"/>
  <c r="I215"/>
  <c r="F215"/>
  <c r="I214"/>
  <c r="I213"/>
  <c r="I212"/>
  <c r="F211"/>
  <c r="G211" s="1"/>
  <c r="I211" s="1"/>
  <c r="F210"/>
  <c r="G210"/>
  <c r="I210" s="1"/>
  <c r="I209"/>
  <c r="I208"/>
  <c r="F207"/>
  <c r="G207" s="1"/>
  <c r="I207" s="1"/>
  <c r="F206"/>
  <c r="G206"/>
  <c r="F205"/>
  <c r="G205"/>
  <c r="I205" s="1"/>
  <c r="I204"/>
  <c r="I203"/>
  <c r="F202"/>
  <c r="G202" s="1"/>
  <c r="F201"/>
  <c r="G201" s="1"/>
  <c r="I201" s="1"/>
  <c r="I200"/>
  <c r="I199"/>
  <c r="I198"/>
  <c r="I196"/>
  <c r="F195"/>
  <c r="G195"/>
  <c r="I195" s="1"/>
  <c r="F194"/>
  <c r="G194" s="1"/>
  <c r="I194" s="1"/>
  <c r="F193"/>
  <c r="G193"/>
  <c r="I193" s="1"/>
  <c r="I192"/>
  <c r="I191"/>
  <c r="I190"/>
  <c r="I189"/>
  <c r="I188"/>
  <c r="F186"/>
  <c r="G186" s="1"/>
  <c r="I186" s="1"/>
  <c r="F185"/>
  <c r="G185"/>
  <c r="I185" s="1"/>
  <c r="F184"/>
  <c r="G184" s="1"/>
  <c r="I184" s="1"/>
  <c r="F183"/>
  <c r="G183"/>
  <c r="I183" s="1"/>
  <c r="F182"/>
  <c r="G182" s="1"/>
  <c r="I182" s="1"/>
  <c r="F181"/>
  <c r="G181"/>
  <c r="I181" s="1"/>
  <c r="F180"/>
  <c r="G180" s="1"/>
  <c r="I180"/>
  <c r="I177"/>
  <c r="I176"/>
  <c r="I175"/>
  <c r="I174"/>
  <c r="I173"/>
  <c r="I172"/>
  <c r="F171"/>
  <c r="G171"/>
  <c r="I171" s="1"/>
  <c r="F170"/>
  <c r="G170" s="1"/>
  <c r="I170"/>
  <c r="F169"/>
  <c r="G169"/>
  <c r="I169" s="1"/>
  <c r="F168"/>
  <c r="G168" s="1"/>
  <c r="I168"/>
  <c r="F167"/>
  <c r="G167"/>
  <c r="I167" s="1"/>
  <c r="F166"/>
  <c r="G166" s="1"/>
  <c r="I166"/>
  <c r="F165"/>
  <c r="G165"/>
  <c r="I165" s="1"/>
  <c r="I162"/>
  <c r="I161"/>
  <c r="I160"/>
  <c r="I159"/>
  <c r="I158"/>
  <c r="F157"/>
  <c r="G157"/>
  <c r="I157" s="1"/>
  <c r="F156"/>
  <c r="G156" s="1"/>
  <c r="I156" s="1"/>
  <c r="I155"/>
  <c r="G154"/>
  <c r="I154" s="1"/>
  <c r="G153"/>
  <c r="I153" s="1"/>
  <c r="G152"/>
  <c r="I152" s="1"/>
  <c r="I151"/>
  <c r="I150"/>
  <c r="F150"/>
  <c r="F149"/>
  <c r="G149"/>
  <c r="I149" s="1"/>
  <c r="F148"/>
  <c r="G148" s="1"/>
  <c r="I148"/>
  <c r="F147"/>
  <c r="G147"/>
  <c r="I147" s="1"/>
  <c r="F146"/>
  <c r="G146" s="1"/>
  <c r="I146" s="1"/>
  <c r="I145"/>
  <c r="I144"/>
  <c r="I143"/>
  <c r="I142"/>
  <c r="I141"/>
  <c r="I140"/>
  <c r="I139"/>
  <c r="F138"/>
  <c r="G138" s="1"/>
  <c r="I138" s="1"/>
  <c r="F137"/>
  <c r="G137"/>
  <c r="I137" s="1"/>
  <c r="I135"/>
  <c r="I134"/>
  <c r="I133"/>
  <c r="I132"/>
  <c r="F131"/>
  <c r="G131" s="1"/>
  <c r="I131" s="1"/>
  <c r="I130"/>
  <c r="I129"/>
  <c r="F128"/>
  <c r="G128"/>
  <c r="G127"/>
  <c r="I127"/>
  <c r="I126"/>
  <c r="F125"/>
  <c r="G125" s="1"/>
  <c r="I125" s="1"/>
  <c r="F124"/>
  <c r="G124"/>
  <c r="I124" s="1"/>
  <c r="F123"/>
  <c r="I122"/>
  <c r="I121"/>
  <c r="M236"/>
  <c r="I119"/>
  <c r="L110"/>
  <c r="M235"/>
  <c r="I118"/>
  <c r="I117"/>
  <c r="I116"/>
  <c r="I115"/>
  <c r="I114"/>
  <c r="I113"/>
  <c r="M112"/>
  <c r="M111"/>
  <c r="I111"/>
  <c r="M110"/>
  <c r="I110"/>
  <c r="I109"/>
  <c r="I108"/>
  <c r="I107"/>
  <c r="I106"/>
  <c r="I105"/>
  <c r="I103"/>
  <c r="I100"/>
  <c r="I99"/>
  <c r="I98"/>
  <c r="I97"/>
  <c r="I96"/>
  <c r="I94"/>
  <c r="I92"/>
  <c r="I91"/>
  <c r="I90"/>
  <c r="I89"/>
  <c r="I88"/>
  <c r="I87"/>
  <c r="I86"/>
  <c r="I84"/>
  <c r="I83"/>
  <c r="I81"/>
  <c r="I80"/>
  <c r="I79"/>
  <c r="H70"/>
  <c r="F70"/>
  <c r="E70"/>
  <c r="D70"/>
  <c r="C70"/>
  <c r="H69"/>
  <c r="G69"/>
  <c r="I69"/>
  <c r="F69"/>
  <c r="E69"/>
  <c r="D69"/>
  <c r="C69"/>
  <c r="H68"/>
  <c r="G68"/>
  <c r="I68" s="1"/>
  <c r="F68"/>
  <c r="E68"/>
  <c r="D68"/>
  <c r="C68"/>
  <c r="H67"/>
  <c r="G67"/>
  <c r="I67"/>
  <c r="F67"/>
  <c r="E67"/>
  <c r="D67"/>
  <c r="C67"/>
  <c r="H66"/>
  <c r="G66"/>
  <c r="I66" s="1"/>
  <c r="F66"/>
  <c r="E66"/>
  <c r="D66"/>
  <c r="C66"/>
  <c r="H65"/>
  <c r="G65"/>
  <c r="I65"/>
  <c r="F65"/>
  <c r="E65"/>
  <c r="D65"/>
  <c r="C65"/>
  <c r="H64"/>
  <c r="F64"/>
  <c r="E64"/>
  <c r="D64"/>
  <c r="C64"/>
  <c r="H63"/>
  <c r="F63"/>
  <c r="E63"/>
  <c r="D63"/>
  <c r="C63"/>
  <c r="H62"/>
  <c r="G62"/>
  <c r="I62" s="1"/>
  <c r="F62"/>
  <c r="E62"/>
  <c r="D62"/>
  <c r="C62"/>
  <c r="H61"/>
  <c r="F61"/>
  <c r="E61"/>
  <c r="D61"/>
  <c r="C61"/>
  <c r="H60"/>
  <c r="E60"/>
  <c r="D60"/>
  <c r="C60"/>
  <c r="H59"/>
  <c r="G59"/>
  <c r="I59"/>
  <c r="F59"/>
  <c r="E59"/>
  <c r="D59"/>
  <c r="C59"/>
  <c r="H58"/>
  <c r="G58"/>
  <c r="I58" s="1"/>
  <c r="F58"/>
  <c r="E58"/>
  <c r="D58"/>
  <c r="C58"/>
  <c r="H57"/>
  <c r="F57"/>
  <c r="E57"/>
  <c r="D57"/>
  <c r="C57"/>
  <c r="H56"/>
  <c r="G56"/>
  <c r="I56" s="1"/>
  <c r="F56"/>
  <c r="E56"/>
  <c r="D56"/>
  <c r="C56"/>
  <c r="H29"/>
  <c r="H33"/>
  <c r="H32" s="1"/>
  <c r="H34"/>
  <c r="H35"/>
  <c r="H38"/>
  <c r="H39"/>
  <c r="H37" s="1"/>
  <c r="H40"/>
  <c r="H41"/>
  <c r="H42"/>
  <c r="H43"/>
  <c r="H44"/>
  <c r="H45"/>
  <c r="H46"/>
  <c r="H47"/>
  <c r="H48"/>
  <c r="H49"/>
  <c r="H52"/>
  <c r="H50" s="1"/>
  <c r="I50" s="1"/>
  <c r="H53"/>
  <c r="G34"/>
  <c r="G35"/>
  <c r="G39"/>
  <c r="G40"/>
  <c r="G41"/>
  <c r="G42"/>
  <c r="G43"/>
  <c r="G44"/>
  <c r="G45"/>
  <c r="G47"/>
  <c r="G48"/>
  <c r="G49"/>
  <c r="G52"/>
  <c r="G50"/>
  <c r="F33"/>
  <c r="F34"/>
  <c r="F35"/>
  <c r="F32"/>
  <c r="F38"/>
  <c r="F39"/>
  <c r="F40"/>
  <c r="F41"/>
  <c r="F42"/>
  <c r="F43"/>
  <c r="F44"/>
  <c r="F45"/>
  <c r="F46"/>
  <c r="F47"/>
  <c r="F37"/>
  <c r="F36" s="1"/>
  <c r="F48"/>
  <c r="F49"/>
  <c r="F52"/>
  <c r="F50"/>
  <c r="E29"/>
  <c r="E15"/>
  <c r="E30"/>
  <c r="E33"/>
  <c r="E32" s="1"/>
  <c r="E14" s="1"/>
  <c r="E34"/>
  <c r="E35"/>
  <c r="E38"/>
  <c r="E39"/>
  <c r="E40"/>
  <c r="E41"/>
  <c r="E42"/>
  <c r="E43"/>
  <c r="E37" s="1"/>
  <c r="E36" s="1"/>
  <c r="E44"/>
  <c r="E45"/>
  <c r="E46"/>
  <c r="E47"/>
  <c r="E48"/>
  <c r="E49"/>
  <c r="E52"/>
  <c r="E50" s="1"/>
  <c r="E53"/>
  <c r="D15"/>
  <c r="D32"/>
  <c r="D14" s="1"/>
  <c r="D55" s="1"/>
  <c r="D38"/>
  <c r="D39"/>
  <c r="D40"/>
  <c r="D41"/>
  <c r="D42"/>
  <c r="D43"/>
  <c r="D44"/>
  <c r="D45"/>
  <c r="D46"/>
  <c r="D47"/>
  <c r="D37"/>
  <c r="D48"/>
  <c r="D49"/>
  <c r="D52"/>
  <c r="D50"/>
  <c r="D36" s="1"/>
  <c r="C29"/>
  <c r="C30"/>
  <c r="C33"/>
  <c r="C34"/>
  <c r="C32" s="1"/>
  <c r="C38"/>
  <c r="C39"/>
  <c r="C40"/>
  <c r="C41"/>
  <c r="C42"/>
  <c r="C43"/>
  <c r="C45"/>
  <c r="C46"/>
  <c r="C47"/>
  <c r="C37"/>
  <c r="C48"/>
  <c r="C49"/>
  <c r="C52"/>
  <c r="C50"/>
  <c r="C53"/>
  <c r="C36"/>
  <c r="I52"/>
  <c r="I48"/>
  <c r="I47"/>
  <c r="I44"/>
  <c r="I43"/>
  <c r="I41"/>
  <c r="I40"/>
  <c r="I39"/>
  <c r="I34"/>
  <c r="I30"/>
  <c r="I28"/>
  <c r="I27"/>
  <c r="I26"/>
  <c r="I25"/>
  <c r="I21"/>
  <c r="I19"/>
  <c r="F215" i="29"/>
  <c r="F207"/>
  <c r="F185"/>
  <c r="F105"/>
  <c r="F85"/>
  <c r="F109"/>
  <c r="F110"/>
  <c r="F112"/>
  <c r="H344"/>
  <c r="G328"/>
  <c r="G344"/>
  <c r="I344"/>
  <c r="F344"/>
  <c r="E344"/>
  <c r="D344"/>
  <c r="C344"/>
  <c r="H343"/>
  <c r="G334"/>
  <c r="G343" s="1"/>
  <c r="I343" s="1"/>
  <c r="F343"/>
  <c r="E343"/>
  <c r="D343"/>
  <c r="C343"/>
  <c r="H342"/>
  <c r="I342"/>
  <c r="F342"/>
  <c r="E342"/>
  <c r="D342"/>
  <c r="C342"/>
  <c r="H341"/>
  <c r="G333"/>
  <c r="G341" s="1"/>
  <c r="F341"/>
  <c r="E341"/>
  <c r="E340" s="1"/>
  <c r="D341"/>
  <c r="C341"/>
  <c r="H340"/>
  <c r="F340"/>
  <c r="D340"/>
  <c r="C340"/>
  <c r="H322"/>
  <c r="H325" s="1"/>
  <c r="H326"/>
  <c r="H332"/>
  <c r="H338"/>
  <c r="G323"/>
  <c r="G324"/>
  <c r="G322"/>
  <c r="G325" s="1"/>
  <c r="G327"/>
  <c r="G326" s="1"/>
  <c r="G332"/>
  <c r="G329"/>
  <c r="F322"/>
  <c r="F325" s="1"/>
  <c r="F339" s="1"/>
  <c r="F326"/>
  <c r="F332"/>
  <c r="F338"/>
  <c r="E322"/>
  <c r="E325" s="1"/>
  <c r="E339" s="1"/>
  <c r="E326"/>
  <c r="E332"/>
  <c r="E338"/>
  <c r="D322"/>
  <c r="D325" s="1"/>
  <c r="D339" s="1"/>
  <c r="D326"/>
  <c r="D332"/>
  <c r="D338"/>
  <c r="C322"/>
  <c r="C325" s="1"/>
  <c r="C339" s="1"/>
  <c r="C326"/>
  <c r="C332"/>
  <c r="C338"/>
  <c r="G337"/>
  <c r="I337"/>
  <c r="G336"/>
  <c r="I336"/>
  <c r="G335"/>
  <c r="I335"/>
  <c r="I334"/>
  <c r="I333"/>
  <c r="I332"/>
  <c r="G331"/>
  <c r="I331" s="1"/>
  <c r="G330"/>
  <c r="I330" s="1"/>
  <c r="I329"/>
  <c r="I328"/>
  <c r="I327"/>
  <c r="I324"/>
  <c r="I323"/>
  <c r="I322"/>
  <c r="H314"/>
  <c r="I314" s="1"/>
  <c r="F303"/>
  <c r="F314" s="1"/>
  <c r="F47" s="1"/>
  <c r="E314"/>
  <c r="D314"/>
  <c r="C314"/>
  <c r="H313"/>
  <c r="F302"/>
  <c r="G302" s="1"/>
  <c r="F313"/>
  <c r="E313"/>
  <c r="D313"/>
  <c r="C313"/>
  <c r="H312"/>
  <c r="F301"/>
  <c r="G301"/>
  <c r="G312" s="1"/>
  <c r="I312" s="1"/>
  <c r="F312"/>
  <c r="E312"/>
  <c r="D312"/>
  <c r="C312"/>
  <c r="H311"/>
  <c r="F300"/>
  <c r="G300" s="1"/>
  <c r="F311"/>
  <c r="E311"/>
  <c r="D311"/>
  <c r="D310" s="1"/>
  <c r="C311"/>
  <c r="H310"/>
  <c r="E310"/>
  <c r="C310"/>
  <c r="H286"/>
  <c r="H298" s="1"/>
  <c r="H299"/>
  <c r="H308" s="1"/>
  <c r="F287"/>
  <c r="G287"/>
  <c r="F289"/>
  <c r="G289"/>
  <c r="F290"/>
  <c r="G290"/>
  <c r="F291"/>
  <c r="G291"/>
  <c r="F292"/>
  <c r="G292"/>
  <c r="F293"/>
  <c r="G293"/>
  <c r="F296"/>
  <c r="G296"/>
  <c r="F288"/>
  <c r="G288"/>
  <c r="F294"/>
  <c r="G294"/>
  <c r="F295"/>
  <c r="G295"/>
  <c r="G286"/>
  <c r="G298" s="1"/>
  <c r="F286"/>
  <c r="F298" s="1"/>
  <c r="F299"/>
  <c r="F308" s="1"/>
  <c r="E286"/>
  <c r="E298" s="1"/>
  <c r="E299"/>
  <c r="E308" s="1"/>
  <c r="D286"/>
  <c r="D298"/>
  <c r="D299"/>
  <c r="D308" s="1"/>
  <c r="D309" s="1"/>
  <c r="C286"/>
  <c r="C298" s="1"/>
  <c r="C309" s="1"/>
  <c r="C299"/>
  <c r="C308" s="1"/>
  <c r="F307"/>
  <c r="G307" s="1"/>
  <c r="I307" s="1"/>
  <c r="F306"/>
  <c r="G306"/>
  <c r="I306" s="1"/>
  <c r="F305"/>
  <c r="G305" s="1"/>
  <c r="I305" s="1"/>
  <c r="F304"/>
  <c r="G304"/>
  <c r="I304" s="1"/>
  <c r="I303"/>
  <c r="I301"/>
  <c r="I297"/>
  <c r="I296"/>
  <c r="I295"/>
  <c r="I294"/>
  <c r="I293"/>
  <c r="I292"/>
  <c r="I291"/>
  <c r="I290"/>
  <c r="I289"/>
  <c r="I288"/>
  <c r="I287"/>
  <c r="I286"/>
  <c r="H278"/>
  <c r="F265"/>
  <c r="G265"/>
  <c r="G278" s="1"/>
  <c r="F260"/>
  <c r="F278" s="1"/>
  <c r="E278"/>
  <c r="D278"/>
  <c r="C278"/>
  <c r="H277"/>
  <c r="F255"/>
  <c r="G255"/>
  <c r="F259"/>
  <c r="G259"/>
  <c r="F264"/>
  <c r="G264"/>
  <c r="F271"/>
  <c r="G271"/>
  <c r="G277" s="1"/>
  <c r="I277" s="1"/>
  <c r="F277"/>
  <c r="E277"/>
  <c r="D277"/>
  <c r="C277"/>
  <c r="H276"/>
  <c r="F258"/>
  <c r="G258"/>
  <c r="F263"/>
  <c r="G263"/>
  <c r="F270"/>
  <c r="G270"/>
  <c r="F254"/>
  <c r="G254"/>
  <c r="G276" s="1"/>
  <c r="F276"/>
  <c r="E276"/>
  <c r="E275" s="1"/>
  <c r="D276"/>
  <c r="C276"/>
  <c r="C275" s="1"/>
  <c r="H275"/>
  <c r="D275"/>
  <c r="H242"/>
  <c r="H252" s="1"/>
  <c r="H253"/>
  <c r="H257"/>
  <c r="H262"/>
  <c r="H269"/>
  <c r="H273"/>
  <c r="G243"/>
  <c r="G242" s="1"/>
  <c r="F244"/>
  <c r="G244"/>
  <c r="F245"/>
  <c r="G245"/>
  <c r="F246"/>
  <c r="G246"/>
  <c r="F247"/>
  <c r="G247"/>
  <c r="F248"/>
  <c r="G248"/>
  <c r="F249"/>
  <c r="G249"/>
  <c r="F250"/>
  <c r="G250" s="1"/>
  <c r="I250" s="1"/>
  <c r="G253"/>
  <c r="G257"/>
  <c r="G273" s="1"/>
  <c r="I273" s="1"/>
  <c r="G262"/>
  <c r="G269"/>
  <c r="F242"/>
  <c r="F251"/>
  <c r="F253"/>
  <c r="F257"/>
  <c r="F262"/>
  <c r="F269"/>
  <c r="F273"/>
  <c r="E242"/>
  <c r="E252" s="1"/>
  <c r="E274" s="1"/>
  <c r="E253"/>
  <c r="E257"/>
  <c r="E262"/>
  <c r="E269"/>
  <c r="E273"/>
  <c r="D242"/>
  <c r="D252" s="1"/>
  <c r="D274" s="1"/>
  <c r="D253"/>
  <c r="D257"/>
  <c r="D262"/>
  <c r="D269"/>
  <c r="D273"/>
  <c r="C242"/>
  <c r="C252" s="1"/>
  <c r="C274" s="1"/>
  <c r="C253"/>
  <c r="C257"/>
  <c r="C262"/>
  <c r="C269"/>
  <c r="C273"/>
  <c r="I272"/>
  <c r="F272"/>
  <c r="I271"/>
  <c r="I270"/>
  <c r="I269"/>
  <c r="F268"/>
  <c r="G268" s="1"/>
  <c r="I268" s="1"/>
  <c r="F267"/>
  <c r="G267"/>
  <c r="I267" s="1"/>
  <c r="F266"/>
  <c r="G266" s="1"/>
  <c r="I266" s="1"/>
  <c r="I264"/>
  <c r="I263"/>
  <c r="I262"/>
  <c r="I261"/>
  <c r="F261"/>
  <c r="I259"/>
  <c r="I258"/>
  <c r="I257"/>
  <c r="I256"/>
  <c r="F256"/>
  <c r="I255"/>
  <c r="I254"/>
  <c r="I253"/>
  <c r="I249"/>
  <c r="I248"/>
  <c r="I247"/>
  <c r="I246"/>
  <c r="I245"/>
  <c r="I244"/>
  <c r="I243"/>
  <c r="M235"/>
  <c r="H228"/>
  <c r="H232"/>
  <c r="H233"/>
  <c r="L234"/>
  <c r="M234" s="1"/>
  <c r="D228"/>
  <c r="D232"/>
  <c r="D233"/>
  <c r="K234"/>
  <c r="K233" s="1"/>
  <c r="M233" s="1"/>
  <c r="H234"/>
  <c r="G112"/>
  <c r="F140"/>
  <c r="G140" s="1"/>
  <c r="F186"/>
  <c r="G186" s="1"/>
  <c r="F216"/>
  <c r="G216" s="1"/>
  <c r="I216" s="1"/>
  <c r="F159"/>
  <c r="F209"/>
  <c r="F234"/>
  <c r="E234"/>
  <c r="D234"/>
  <c r="C234"/>
  <c r="L233"/>
  <c r="F194"/>
  <c r="G194"/>
  <c r="G233" s="1"/>
  <c r="F187"/>
  <c r="G187"/>
  <c r="F208"/>
  <c r="G208"/>
  <c r="F233"/>
  <c r="E233"/>
  <c r="C233"/>
  <c r="F139"/>
  <c r="G139" s="1"/>
  <c r="F158"/>
  <c r="G158" s="1"/>
  <c r="G185"/>
  <c r="G215"/>
  <c r="F131"/>
  <c r="G131" s="1"/>
  <c r="G127" s="1"/>
  <c r="G207"/>
  <c r="F173"/>
  <c r="G173"/>
  <c r="F150"/>
  <c r="G150"/>
  <c r="F195"/>
  <c r="F232"/>
  <c r="E232"/>
  <c r="C232"/>
  <c r="H231"/>
  <c r="E231"/>
  <c r="F117"/>
  <c r="F199"/>
  <c r="F231" s="1"/>
  <c r="D231"/>
  <c r="C231"/>
  <c r="H230"/>
  <c r="E230"/>
  <c r="F138"/>
  <c r="F157"/>
  <c r="F230"/>
  <c r="G230" s="1"/>
  <c r="D230"/>
  <c r="C230"/>
  <c r="H229"/>
  <c r="E229"/>
  <c r="G229" s="1"/>
  <c r="F137"/>
  <c r="F149"/>
  <c r="F172"/>
  <c r="F229"/>
  <c r="D229"/>
  <c r="C229"/>
  <c r="E228"/>
  <c r="F171"/>
  <c r="F228" s="1"/>
  <c r="C228"/>
  <c r="H227"/>
  <c r="F111"/>
  <c r="G111" s="1"/>
  <c r="F227"/>
  <c r="E227"/>
  <c r="D227"/>
  <c r="H226"/>
  <c r="E226"/>
  <c r="G226" s="1"/>
  <c r="F116"/>
  <c r="F125"/>
  <c r="F156"/>
  <c r="F170"/>
  <c r="F130"/>
  <c r="F226"/>
  <c r="D226"/>
  <c r="C226"/>
  <c r="H225"/>
  <c r="E225"/>
  <c r="G225" s="1"/>
  <c r="G41" s="1"/>
  <c r="F115"/>
  <c r="F225"/>
  <c r="D225"/>
  <c r="C225"/>
  <c r="H224"/>
  <c r="E224"/>
  <c r="D204"/>
  <c r="F204" s="1"/>
  <c r="C224"/>
  <c r="H121"/>
  <c r="H223"/>
  <c r="E223"/>
  <c r="F121"/>
  <c r="F223" s="1"/>
  <c r="D223"/>
  <c r="C223"/>
  <c r="H222"/>
  <c r="E222"/>
  <c r="F129"/>
  <c r="F222" s="1"/>
  <c r="F136"/>
  <c r="F155"/>
  <c r="F169"/>
  <c r="F184"/>
  <c r="F193"/>
  <c r="F211"/>
  <c r="F214"/>
  <c r="F148"/>
  <c r="D222"/>
  <c r="C222"/>
  <c r="H221"/>
  <c r="H220" s="1"/>
  <c r="E221"/>
  <c r="F128"/>
  <c r="F135"/>
  <c r="F154"/>
  <c r="F168"/>
  <c r="F183"/>
  <c r="F213"/>
  <c r="F147"/>
  <c r="F192"/>
  <c r="F221"/>
  <c r="G221" s="1"/>
  <c r="D221"/>
  <c r="C221"/>
  <c r="C220" s="1"/>
  <c r="E220"/>
  <c r="H77"/>
  <c r="H94"/>
  <c r="H97"/>
  <c r="H108"/>
  <c r="H218" s="1"/>
  <c r="H114"/>
  <c r="H124"/>
  <c r="H127"/>
  <c r="H134"/>
  <c r="H146"/>
  <c r="H153"/>
  <c r="H167"/>
  <c r="H182"/>
  <c r="H191"/>
  <c r="H198"/>
  <c r="H203"/>
  <c r="H212"/>
  <c r="F78"/>
  <c r="G78"/>
  <c r="F79"/>
  <c r="G79"/>
  <c r="G80"/>
  <c r="F82"/>
  <c r="G82" s="1"/>
  <c r="F84"/>
  <c r="G84" s="1"/>
  <c r="G85"/>
  <c r="F86"/>
  <c r="G86"/>
  <c r="F87"/>
  <c r="G87"/>
  <c r="F88"/>
  <c r="G88"/>
  <c r="F89"/>
  <c r="G89"/>
  <c r="F90"/>
  <c r="G90"/>
  <c r="F91"/>
  <c r="G91"/>
  <c r="F92"/>
  <c r="G92"/>
  <c r="F93"/>
  <c r="G93"/>
  <c r="G83"/>
  <c r="F95"/>
  <c r="G95"/>
  <c r="G94" s="1"/>
  <c r="F96"/>
  <c r="G96"/>
  <c r="F101"/>
  <c r="G101" s="1"/>
  <c r="F102"/>
  <c r="G102" s="1"/>
  <c r="I102" s="1"/>
  <c r="F103"/>
  <c r="G103" s="1"/>
  <c r="I103" s="1"/>
  <c r="F99"/>
  <c r="G99" s="1"/>
  <c r="F104"/>
  <c r="G104" s="1"/>
  <c r="I104" s="1"/>
  <c r="G105"/>
  <c r="F100"/>
  <c r="G100"/>
  <c r="F106"/>
  <c r="G106" s="1"/>
  <c r="G109"/>
  <c r="G110"/>
  <c r="G108" s="1"/>
  <c r="G115"/>
  <c r="G114" s="1"/>
  <c r="G116"/>
  <c r="G117"/>
  <c r="G121"/>
  <c r="G125"/>
  <c r="G124"/>
  <c r="G128"/>
  <c r="G129"/>
  <c r="G130"/>
  <c r="G135"/>
  <c r="G136"/>
  <c r="G134" s="1"/>
  <c r="G137"/>
  <c r="G138"/>
  <c r="E146"/>
  <c r="F146"/>
  <c r="G146"/>
  <c r="G154"/>
  <c r="G155"/>
  <c r="G153" s="1"/>
  <c r="G156"/>
  <c r="G157"/>
  <c r="G168"/>
  <c r="G167" s="1"/>
  <c r="G169"/>
  <c r="G170"/>
  <c r="G172"/>
  <c r="G171"/>
  <c r="G183"/>
  <c r="G184"/>
  <c r="G193"/>
  <c r="G192"/>
  <c r="G191" s="1"/>
  <c r="G199"/>
  <c r="G198" s="1"/>
  <c r="G211"/>
  <c r="G213"/>
  <c r="G214"/>
  <c r="G212" s="1"/>
  <c r="F77"/>
  <c r="F107" s="1"/>
  <c r="F94"/>
  <c r="F97"/>
  <c r="F108"/>
  <c r="F114"/>
  <c r="F124"/>
  <c r="F127"/>
  <c r="F134"/>
  <c r="F153"/>
  <c r="F174"/>
  <c r="F167" s="1"/>
  <c r="F63" s="1"/>
  <c r="F182"/>
  <c r="F191"/>
  <c r="F198"/>
  <c r="F212"/>
  <c r="E77"/>
  <c r="E94"/>
  <c r="E97"/>
  <c r="E107"/>
  <c r="E108"/>
  <c r="E114"/>
  <c r="E218" s="1"/>
  <c r="E219" s="1"/>
  <c r="E124"/>
  <c r="E127"/>
  <c r="E134"/>
  <c r="E153"/>
  <c r="E167"/>
  <c r="E182"/>
  <c r="E191"/>
  <c r="E198"/>
  <c r="E203"/>
  <c r="E212"/>
  <c r="D77"/>
  <c r="D94"/>
  <c r="D97"/>
  <c r="D107"/>
  <c r="D219" s="1"/>
  <c r="D108"/>
  <c r="D114"/>
  <c r="D124"/>
  <c r="D127"/>
  <c r="D134"/>
  <c r="D146"/>
  <c r="D153"/>
  <c r="D167"/>
  <c r="D182"/>
  <c r="D191"/>
  <c r="D198"/>
  <c r="D203"/>
  <c r="D212"/>
  <c r="D218"/>
  <c r="C77"/>
  <c r="C107" s="1"/>
  <c r="C219" s="1"/>
  <c r="C94"/>
  <c r="C97"/>
  <c r="C108"/>
  <c r="C218" s="1"/>
  <c r="C114"/>
  <c r="C124"/>
  <c r="C127"/>
  <c r="C134"/>
  <c r="C146"/>
  <c r="C153"/>
  <c r="C167"/>
  <c r="C182"/>
  <c r="C191"/>
  <c r="C198"/>
  <c r="C203"/>
  <c r="C212"/>
  <c r="F217"/>
  <c r="G217" s="1"/>
  <c r="I217" s="1"/>
  <c r="I215"/>
  <c r="I214"/>
  <c r="I213"/>
  <c r="I211"/>
  <c r="I210"/>
  <c r="F210"/>
  <c r="I209"/>
  <c r="I208"/>
  <c r="I207"/>
  <c r="F206"/>
  <c r="G206"/>
  <c r="I206" s="1"/>
  <c r="F205"/>
  <c r="G205" s="1"/>
  <c r="I205" s="1"/>
  <c r="F202"/>
  <c r="G202"/>
  <c r="I202" s="1"/>
  <c r="F201"/>
  <c r="G201" s="1"/>
  <c r="F200"/>
  <c r="G200" s="1"/>
  <c r="I200" s="1"/>
  <c r="I199"/>
  <c r="F197"/>
  <c r="G197"/>
  <c r="F196"/>
  <c r="G196"/>
  <c r="I196" s="1"/>
  <c r="I194"/>
  <c r="I193"/>
  <c r="F190"/>
  <c r="G190"/>
  <c r="I190" s="1"/>
  <c r="F189"/>
  <c r="G189" s="1"/>
  <c r="I189" s="1"/>
  <c r="F188"/>
  <c r="G188"/>
  <c r="I188" s="1"/>
  <c r="I187"/>
  <c r="I185"/>
  <c r="I184"/>
  <c r="I183"/>
  <c r="F181"/>
  <c r="G181" s="1"/>
  <c r="I181" s="1"/>
  <c r="F180"/>
  <c r="G180"/>
  <c r="I180" s="1"/>
  <c r="F179"/>
  <c r="G179" s="1"/>
  <c r="I179" s="1"/>
  <c r="F178"/>
  <c r="G178"/>
  <c r="I178" s="1"/>
  <c r="F177"/>
  <c r="G177" s="1"/>
  <c r="I177" s="1"/>
  <c r="F176"/>
  <c r="G176"/>
  <c r="I176" s="1"/>
  <c r="F175"/>
  <c r="G175" s="1"/>
  <c r="I175" s="1"/>
  <c r="I172"/>
  <c r="I171"/>
  <c r="I170"/>
  <c r="I169"/>
  <c r="I168"/>
  <c r="F166"/>
  <c r="G166"/>
  <c r="I166" s="1"/>
  <c r="F165"/>
  <c r="G165" s="1"/>
  <c r="I165" s="1"/>
  <c r="F164"/>
  <c r="G164"/>
  <c r="I164" s="1"/>
  <c r="F163"/>
  <c r="G163" s="1"/>
  <c r="I163" s="1"/>
  <c r="F162"/>
  <c r="G162"/>
  <c r="I162" s="1"/>
  <c r="F161"/>
  <c r="G161" s="1"/>
  <c r="I161" s="1"/>
  <c r="F160"/>
  <c r="G160"/>
  <c r="I160" s="1"/>
  <c r="I157"/>
  <c r="I156"/>
  <c r="I155"/>
  <c r="I154"/>
  <c r="F152"/>
  <c r="G152"/>
  <c r="I152" s="1"/>
  <c r="F151"/>
  <c r="G151" s="1"/>
  <c r="I151" s="1"/>
  <c r="G149"/>
  <c r="I149"/>
  <c r="G148"/>
  <c r="I148"/>
  <c r="G147"/>
  <c r="I147"/>
  <c r="I146"/>
  <c r="I145"/>
  <c r="F145"/>
  <c r="F144"/>
  <c r="G144" s="1"/>
  <c r="I144" s="1"/>
  <c r="F143"/>
  <c r="G143"/>
  <c r="I143" s="1"/>
  <c r="F142"/>
  <c r="G142" s="1"/>
  <c r="I142" s="1"/>
  <c r="F141"/>
  <c r="G141"/>
  <c r="I141" s="1"/>
  <c r="I138"/>
  <c r="I137"/>
  <c r="I136"/>
  <c r="I135"/>
  <c r="F133"/>
  <c r="G133"/>
  <c r="I133" s="1"/>
  <c r="F132"/>
  <c r="G132" s="1"/>
  <c r="I132" s="1"/>
  <c r="I130"/>
  <c r="I129"/>
  <c r="I128"/>
  <c r="F126"/>
  <c r="G126"/>
  <c r="I126" s="1"/>
  <c r="I125"/>
  <c r="I124"/>
  <c r="F123"/>
  <c r="G123" s="1"/>
  <c r="I123" s="1"/>
  <c r="F122"/>
  <c r="G122"/>
  <c r="I122" s="1"/>
  <c r="I121"/>
  <c r="F120"/>
  <c r="G120"/>
  <c r="I120" s="1"/>
  <c r="F119"/>
  <c r="G119" s="1"/>
  <c r="I119" s="1"/>
  <c r="F118"/>
  <c r="I117"/>
  <c r="I116"/>
  <c r="L105"/>
  <c r="M114" s="1"/>
  <c r="I113"/>
  <c r="F113"/>
  <c r="I112"/>
  <c r="I110"/>
  <c r="I109"/>
  <c r="M106"/>
  <c r="I105"/>
  <c r="K104"/>
  <c r="L100"/>
  <c r="I100"/>
  <c r="I98"/>
  <c r="I96"/>
  <c r="I95"/>
  <c r="I93"/>
  <c r="I92"/>
  <c r="I91"/>
  <c r="I89"/>
  <c r="I88"/>
  <c r="I87"/>
  <c r="I86"/>
  <c r="I85"/>
  <c r="I83"/>
  <c r="M82"/>
  <c r="I81"/>
  <c r="I80"/>
  <c r="I79"/>
  <c r="I78"/>
  <c r="H69"/>
  <c r="F69"/>
  <c r="E69"/>
  <c r="D69"/>
  <c r="C69"/>
  <c r="H68"/>
  <c r="G68"/>
  <c r="I68" s="1"/>
  <c r="F68"/>
  <c r="E68"/>
  <c r="D68"/>
  <c r="C68"/>
  <c r="H67"/>
  <c r="E67"/>
  <c r="D67"/>
  <c r="C67"/>
  <c r="H66"/>
  <c r="F66"/>
  <c r="E66"/>
  <c r="D66"/>
  <c r="C66"/>
  <c r="H65"/>
  <c r="F65"/>
  <c r="E65"/>
  <c r="D65"/>
  <c r="C65"/>
  <c r="H64"/>
  <c r="F64"/>
  <c r="E64"/>
  <c r="D64"/>
  <c r="C64"/>
  <c r="H63"/>
  <c r="E63"/>
  <c r="D63"/>
  <c r="C63"/>
  <c r="H62"/>
  <c r="F62"/>
  <c r="E62"/>
  <c r="D62"/>
  <c r="C62"/>
  <c r="H61"/>
  <c r="G61"/>
  <c r="I61"/>
  <c r="F61"/>
  <c r="E61"/>
  <c r="D61"/>
  <c r="C61"/>
  <c r="H60"/>
  <c r="F60"/>
  <c r="E60"/>
  <c r="D60"/>
  <c r="C60"/>
  <c r="H59"/>
  <c r="F59"/>
  <c r="E59"/>
  <c r="D59"/>
  <c r="C59"/>
  <c r="H58"/>
  <c r="G58"/>
  <c r="I58" s="1"/>
  <c r="F58"/>
  <c r="E58"/>
  <c r="D58"/>
  <c r="C58"/>
  <c r="H57"/>
  <c r="G57"/>
  <c r="I57"/>
  <c r="F57"/>
  <c r="E57"/>
  <c r="D57"/>
  <c r="C57"/>
  <c r="H56"/>
  <c r="F56"/>
  <c r="E56"/>
  <c r="D56"/>
  <c r="C56"/>
  <c r="H55"/>
  <c r="F55"/>
  <c r="E55"/>
  <c r="D55"/>
  <c r="C55"/>
  <c r="H18"/>
  <c r="H17"/>
  <c r="H20"/>
  <c r="H21"/>
  <c r="H19" s="1"/>
  <c r="I19" s="1"/>
  <c r="H23"/>
  <c r="H25"/>
  <c r="H26"/>
  <c r="H24" s="1"/>
  <c r="H27"/>
  <c r="H28"/>
  <c r="H29"/>
  <c r="H32"/>
  <c r="H33"/>
  <c r="H34"/>
  <c r="H31"/>
  <c r="H37"/>
  <c r="H38"/>
  <c r="H39"/>
  <c r="H40"/>
  <c r="H41"/>
  <c r="H42"/>
  <c r="H43"/>
  <c r="H44"/>
  <c r="H45"/>
  <c r="H46"/>
  <c r="H36"/>
  <c r="H47"/>
  <c r="H48"/>
  <c r="H51"/>
  <c r="H49"/>
  <c r="H52"/>
  <c r="H35"/>
  <c r="G18"/>
  <c r="G17" s="1"/>
  <c r="G20"/>
  <c r="G21"/>
  <c r="G19"/>
  <c r="G26"/>
  <c r="G29"/>
  <c r="G34"/>
  <c r="F18"/>
  <c r="F17"/>
  <c r="F20"/>
  <c r="F21"/>
  <c r="F19" s="1"/>
  <c r="F23"/>
  <c r="F25"/>
  <c r="F26"/>
  <c r="F24" s="1"/>
  <c r="F27"/>
  <c r="F28"/>
  <c r="F29"/>
  <c r="F32"/>
  <c r="F33"/>
  <c r="F34"/>
  <c r="F31"/>
  <c r="F37"/>
  <c r="F41"/>
  <c r="F42"/>
  <c r="F43"/>
  <c r="F45"/>
  <c r="F46"/>
  <c r="F48"/>
  <c r="E18"/>
  <c r="E17" s="1"/>
  <c r="E16" s="1"/>
  <c r="E15" s="1"/>
  <c r="E20"/>
  <c r="E21"/>
  <c r="E19"/>
  <c r="E23"/>
  <c r="E25"/>
  <c r="E26"/>
  <c r="E24"/>
  <c r="E27"/>
  <c r="E28"/>
  <c r="E29"/>
  <c r="E32"/>
  <c r="E31" s="1"/>
  <c r="E33"/>
  <c r="E34"/>
  <c r="E14"/>
  <c r="E37"/>
  <c r="E38"/>
  <c r="E39"/>
  <c r="E40"/>
  <c r="E41"/>
  <c r="E42"/>
  <c r="E43"/>
  <c r="E44"/>
  <c r="E45"/>
  <c r="E46"/>
  <c r="E47"/>
  <c r="E48"/>
  <c r="E51"/>
  <c r="E49" s="1"/>
  <c r="E52"/>
  <c r="D18"/>
  <c r="D17"/>
  <c r="D20"/>
  <c r="D21"/>
  <c r="D19" s="1"/>
  <c r="D23"/>
  <c r="D25"/>
  <c r="D26"/>
  <c r="D24" s="1"/>
  <c r="D27"/>
  <c r="D28"/>
  <c r="D29"/>
  <c r="D32"/>
  <c r="D33"/>
  <c r="D34"/>
  <c r="D31"/>
  <c r="D37"/>
  <c r="D38"/>
  <c r="D39"/>
  <c r="D41"/>
  <c r="D42"/>
  <c r="D43"/>
  <c r="D44"/>
  <c r="D45"/>
  <c r="D46"/>
  <c r="D47"/>
  <c r="D48"/>
  <c r="D51"/>
  <c r="D49"/>
  <c r="D52"/>
  <c r="C18"/>
  <c r="C17" s="1"/>
  <c r="C21"/>
  <c r="C19" s="1"/>
  <c r="C23"/>
  <c r="C25"/>
  <c r="C26"/>
  <c r="C24" s="1"/>
  <c r="C27"/>
  <c r="C28"/>
  <c r="C29"/>
  <c r="C32"/>
  <c r="C33"/>
  <c r="C31" s="1"/>
  <c r="C37"/>
  <c r="C38"/>
  <c r="C39"/>
  <c r="C40"/>
  <c r="C41"/>
  <c r="C42"/>
  <c r="C44"/>
  <c r="C45"/>
  <c r="C46"/>
  <c r="C36"/>
  <c r="C47"/>
  <c r="C48"/>
  <c r="C51"/>
  <c r="C49"/>
  <c r="C52"/>
  <c r="C35"/>
  <c r="I29"/>
  <c r="I26"/>
  <c r="I21"/>
  <c r="I18"/>
  <c r="H339" i="27"/>
  <c r="G323"/>
  <c r="F339"/>
  <c r="E339"/>
  <c r="D339"/>
  <c r="C339"/>
  <c r="H338"/>
  <c r="G329"/>
  <c r="F338"/>
  <c r="E338"/>
  <c r="D338"/>
  <c r="C338"/>
  <c r="H337"/>
  <c r="I337"/>
  <c r="F337"/>
  <c r="E337"/>
  <c r="D337"/>
  <c r="C337"/>
  <c r="H336"/>
  <c r="G328"/>
  <c r="G336" s="1"/>
  <c r="I336"/>
  <c r="F336"/>
  <c r="E336"/>
  <c r="E335" s="1"/>
  <c r="D336"/>
  <c r="C336"/>
  <c r="C335" s="1"/>
  <c r="H335"/>
  <c r="F335"/>
  <c r="D335"/>
  <c r="H317"/>
  <c r="H321"/>
  <c r="H327"/>
  <c r="H333"/>
  <c r="G318"/>
  <c r="G319"/>
  <c r="G317"/>
  <c r="G320" s="1"/>
  <c r="G322"/>
  <c r="G321" s="1"/>
  <c r="G324"/>
  <c r="F317"/>
  <c r="F320" s="1"/>
  <c r="F334" s="1"/>
  <c r="F321"/>
  <c r="F327"/>
  <c r="F333"/>
  <c r="E317"/>
  <c r="E320" s="1"/>
  <c r="E334" s="1"/>
  <c r="E321"/>
  <c r="E327"/>
  <c r="E333"/>
  <c r="D317"/>
  <c r="D320" s="1"/>
  <c r="D334" s="1"/>
  <c r="D321"/>
  <c r="D327"/>
  <c r="D333"/>
  <c r="C317"/>
  <c r="C320" s="1"/>
  <c r="C334" s="1"/>
  <c r="C321"/>
  <c r="C327"/>
  <c r="C333"/>
  <c r="G332"/>
  <c r="I332"/>
  <c r="G331"/>
  <c r="I331"/>
  <c r="G330"/>
  <c r="I330"/>
  <c r="I328"/>
  <c r="G326"/>
  <c r="I326" s="1"/>
  <c r="G325"/>
  <c r="I325" s="1"/>
  <c r="I324"/>
  <c r="I319"/>
  <c r="I318"/>
  <c r="H309"/>
  <c r="H305" s="1"/>
  <c r="G309"/>
  <c r="I309"/>
  <c r="F309"/>
  <c r="E309"/>
  <c r="D309"/>
  <c r="C309"/>
  <c r="H308"/>
  <c r="G297"/>
  <c r="F308"/>
  <c r="E308"/>
  <c r="D308"/>
  <c r="C308"/>
  <c r="H307"/>
  <c r="G296"/>
  <c r="G307" s="1"/>
  <c r="I307" s="1"/>
  <c r="F307"/>
  <c r="E307"/>
  <c r="D307"/>
  <c r="C307"/>
  <c r="H306"/>
  <c r="G295"/>
  <c r="F306"/>
  <c r="E306"/>
  <c r="E305" s="1"/>
  <c r="D306"/>
  <c r="C306"/>
  <c r="C305" s="1"/>
  <c r="F305"/>
  <c r="D305"/>
  <c r="H281"/>
  <c r="H294"/>
  <c r="H303" s="1"/>
  <c r="G282"/>
  <c r="G284"/>
  <c r="G285"/>
  <c r="G286"/>
  <c r="G287"/>
  <c r="G288"/>
  <c r="G291"/>
  <c r="G283"/>
  <c r="I283" s="1"/>
  <c r="G289"/>
  <c r="G290"/>
  <c r="F281"/>
  <c r="F293" s="1"/>
  <c r="F294"/>
  <c r="F303" s="1"/>
  <c r="F304" s="1"/>
  <c r="E281"/>
  <c r="E293"/>
  <c r="E294"/>
  <c r="E303"/>
  <c r="D281"/>
  <c r="D293" s="1"/>
  <c r="D294"/>
  <c r="D303" s="1"/>
  <c r="D304"/>
  <c r="C281"/>
  <c r="C293"/>
  <c r="C294"/>
  <c r="C303"/>
  <c r="G302"/>
  <c r="I302"/>
  <c r="G301"/>
  <c r="I301"/>
  <c r="G300"/>
  <c r="I300"/>
  <c r="G299"/>
  <c r="I299"/>
  <c r="I296"/>
  <c r="I292"/>
  <c r="I291"/>
  <c r="I290"/>
  <c r="I289"/>
  <c r="I288"/>
  <c r="I287"/>
  <c r="I286"/>
  <c r="I285"/>
  <c r="I284"/>
  <c r="I282"/>
  <c r="H273"/>
  <c r="G260"/>
  <c r="G273"/>
  <c r="F273"/>
  <c r="E273"/>
  <c r="D273"/>
  <c r="C273"/>
  <c r="H272"/>
  <c r="G250"/>
  <c r="I250" s="1"/>
  <c r="G254"/>
  <c r="G259"/>
  <c r="I259" s="1"/>
  <c r="G266"/>
  <c r="G272"/>
  <c r="I272" s="1"/>
  <c r="F272"/>
  <c r="E272"/>
  <c r="D272"/>
  <c r="C272"/>
  <c r="H271"/>
  <c r="G253"/>
  <c r="G258"/>
  <c r="G265"/>
  <c r="G249"/>
  <c r="F271"/>
  <c r="E271"/>
  <c r="E270" s="1"/>
  <c r="D271"/>
  <c r="C271"/>
  <c r="C270" s="1"/>
  <c r="F270"/>
  <c r="D270"/>
  <c r="H237"/>
  <c r="H248"/>
  <c r="H252"/>
  <c r="H257"/>
  <c r="H264"/>
  <c r="H268"/>
  <c r="G238"/>
  <c r="G239"/>
  <c r="G240"/>
  <c r="G241"/>
  <c r="G242"/>
  <c r="G243"/>
  <c r="G244"/>
  <c r="G245"/>
  <c r="I245" s="1"/>
  <c r="G248"/>
  <c r="G252"/>
  <c r="G257"/>
  <c r="G264"/>
  <c r="G268"/>
  <c r="I268" s="1"/>
  <c r="F237"/>
  <c r="F247" s="1"/>
  <c r="F248"/>
  <c r="F252"/>
  <c r="F257"/>
  <c r="F264"/>
  <c r="F268"/>
  <c r="E237"/>
  <c r="E247" s="1"/>
  <c r="E248"/>
  <c r="E252"/>
  <c r="E257"/>
  <c r="E264"/>
  <c r="E268"/>
  <c r="D237"/>
  <c r="D247" s="1"/>
  <c r="D248"/>
  <c r="D252"/>
  <c r="D257"/>
  <c r="D264"/>
  <c r="D268"/>
  <c r="C237"/>
  <c r="C247" s="1"/>
  <c r="C248"/>
  <c r="C252"/>
  <c r="C257"/>
  <c r="C264"/>
  <c r="C268"/>
  <c r="I267"/>
  <c r="I266"/>
  <c r="I265"/>
  <c r="I264"/>
  <c r="G263"/>
  <c r="I263"/>
  <c r="G262"/>
  <c r="I262"/>
  <c r="G261"/>
  <c r="I261"/>
  <c r="I258"/>
  <c r="I256"/>
  <c r="I254"/>
  <c r="I253"/>
  <c r="I252"/>
  <c r="I251"/>
  <c r="I249"/>
  <c r="I244"/>
  <c r="I243"/>
  <c r="I242"/>
  <c r="I241"/>
  <c r="I240"/>
  <c r="I239"/>
  <c r="I238"/>
  <c r="K230"/>
  <c r="H229"/>
  <c r="G110"/>
  <c r="I110" s="1"/>
  <c r="G137"/>
  <c r="G182"/>
  <c r="I182" s="1"/>
  <c r="G211"/>
  <c r="G229"/>
  <c r="I229" s="1"/>
  <c r="F229"/>
  <c r="E229"/>
  <c r="D229"/>
  <c r="C229"/>
  <c r="H228"/>
  <c r="I228" s="1"/>
  <c r="G190"/>
  <c r="G183"/>
  <c r="G228" s="1"/>
  <c r="F228"/>
  <c r="E228"/>
  <c r="D228"/>
  <c r="C228"/>
  <c r="H227"/>
  <c r="G136"/>
  <c r="G155"/>
  <c r="G181"/>
  <c r="G210"/>
  <c r="G128"/>
  <c r="G203"/>
  <c r="G227"/>
  <c r="I227" s="1"/>
  <c r="F227"/>
  <c r="E227"/>
  <c r="D227"/>
  <c r="C227"/>
  <c r="H226"/>
  <c r="I226" s="1"/>
  <c r="E226"/>
  <c r="F226"/>
  <c r="G226" s="1"/>
  <c r="D226"/>
  <c r="C226"/>
  <c r="H225"/>
  <c r="E225"/>
  <c r="F225"/>
  <c r="G225"/>
  <c r="I225" s="1"/>
  <c r="D225"/>
  <c r="C225"/>
  <c r="H224"/>
  <c r="I224" s="1"/>
  <c r="E224"/>
  <c r="F224"/>
  <c r="G224" s="1"/>
  <c r="D224"/>
  <c r="C224"/>
  <c r="H223"/>
  <c r="E223"/>
  <c r="F223"/>
  <c r="G223"/>
  <c r="I223" s="1"/>
  <c r="D223"/>
  <c r="C223"/>
  <c r="H222"/>
  <c r="G109"/>
  <c r="G222"/>
  <c r="F222"/>
  <c r="E222"/>
  <c r="D222"/>
  <c r="H221"/>
  <c r="E221"/>
  <c r="F221"/>
  <c r="G221"/>
  <c r="I221" s="1"/>
  <c r="D221"/>
  <c r="C221"/>
  <c r="H220"/>
  <c r="E220"/>
  <c r="F220"/>
  <c r="G220" s="1"/>
  <c r="D220"/>
  <c r="C220"/>
  <c r="H219"/>
  <c r="E219"/>
  <c r="F200"/>
  <c r="D200"/>
  <c r="D219" s="1"/>
  <c r="C219"/>
  <c r="H119"/>
  <c r="H218"/>
  <c r="I218" s="1"/>
  <c r="E218"/>
  <c r="F218"/>
  <c r="G218" s="1"/>
  <c r="D218"/>
  <c r="C218"/>
  <c r="H217"/>
  <c r="E217"/>
  <c r="E215" s="1"/>
  <c r="F217"/>
  <c r="G217"/>
  <c r="I217" s="1"/>
  <c r="D217"/>
  <c r="C217"/>
  <c r="H216"/>
  <c r="H215" s="1"/>
  <c r="E216"/>
  <c r="F216"/>
  <c r="G216" s="1"/>
  <c r="D216"/>
  <c r="C216"/>
  <c r="D215"/>
  <c r="H77"/>
  <c r="H93"/>
  <c r="H96"/>
  <c r="H106"/>
  <c r="H112"/>
  <c r="H121"/>
  <c r="H124"/>
  <c r="H131"/>
  <c r="H143"/>
  <c r="H150"/>
  <c r="H164"/>
  <c r="H178"/>
  <c r="H187"/>
  <c r="H194"/>
  <c r="H199"/>
  <c r="H207"/>
  <c r="G78"/>
  <c r="G79"/>
  <c r="G80"/>
  <c r="G81"/>
  <c r="I81" s="1"/>
  <c r="G83"/>
  <c r="G84"/>
  <c r="I84" s="1"/>
  <c r="G85"/>
  <c r="G86"/>
  <c r="G87"/>
  <c r="G88"/>
  <c r="G89"/>
  <c r="G90"/>
  <c r="I90" s="1"/>
  <c r="G91"/>
  <c r="G92"/>
  <c r="I92" s="1"/>
  <c r="G82"/>
  <c r="G77"/>
  <c r="G94"/>
  <c r="G95"/>
  <c r="G93" s="1"/>
  <c r="G99"/>
  <c r="G100"/>
  <c r="G101"/>
  <c r="G97"/>
  <c r="G102"/>
  <c r="I102" s="1"/>
  <c r="G103"/>
  <c r="G98"/>
  <c r="G104"/>
  <c r="I104" s="1"/>
  <c r="G107"/>
  <c r="I107" s="1"/>
  <c r="G108"/>
  <c r="G106"/>
  <c r="G113"/>
  <c r="G114"/>
  <c r="G115"/>
  <c r="G112"/>
  <c r="I112" s="1"/>
  <c r="G119"/>
  <c r="G122"/>
  <c r="G121" s="1"/>
  <c r="G125"/>
  <c r="G126"/>
  <c r="G127"/>
  <c r="G132"/>
  <c r="G133"/>
  <c r="G134"/>
  <c r="G135"/>
  <c r="G131"/>
  <c r="E143"/>
  <c r="F143"/>
  <c r="G143" s="1"/>
  <c r="I143" s="1"/>
  <c r="G151"/>
  <c r="G152"/>
  <c r="G153"/>
  <c r="G154"/>
  <c r="G150"/>
  <c r="G165"/>
  <c r="G166"/>
  <c r="G167"/>
  <c r="G169"/>
  <c r="I169" s="1"/>
  <c r="G168"/>
  <c r="G164"/>
  <c r="G63" s="1"/>
  <c r="G179"/>
  <c r="G180"/>
  <c r="G189"/>
  <c r="G188"/>
  <c r="G187"/>
  <c r="G195"/>
  <c r="G194"/>
  <c r="G206"/>
  <c r="G208"/>
  <c r="I208" s="1"/>
  <c r="G209"/>
  <c r="G207"/>
  <c r="G69" s="1"/>
  <c r="F77"/>
  <c r="F93"/>
  <c r="F96"/>
  <c r="F105"/>
  <c r="F106"/>
  <c r="F112"/>
  <c r="F121"/>
  <c r="F124"/>
  <c r="F131"/>
  <c r="F150"/>
  <c r="F164"/>
  <c r="F178"/>
  <c r="F187"/>
  <c r="F194"/>
  <c r="F207"/>
  <c r="F69" s="1"/>
  <c r="E77"/>
  <c r="E93"/>
  <c r="E96"/>
  <c r="E105"/>
  <c r="E106"/>
  <c r="E112"/>
  <c r="E121"/>
  <c r="E124"/>
  <c r="E131"/>
  <c r="E150"/>
  <c r="E62" s="1"/>
  <c r="E164"/>
  <c r="E178"/>
  <c r="E64" s="1"/>
  <c r="E187"/>
  <c r="E194"/>
  <c r="E66" s="1"/>
  <c r="E199"/>
  <c r="E207"/>
  <c r="D77"/>
  <c r="D93"/>
  <c r="D96"/>
  <c r="D105"/>
  <c r="D106"/>
  <c r="D112"/>
  <c r="D121"/>
  <c r="D124"/>
  <c r="D131"/>
  <c r="D143"/>
  <c r="D150"/>
  <c r="D164"/>
  <c r="D63" s="1"/>
  <c r="D178"/>
  <c r="D187"/>
  <c r="D65" s="1"/>
  <c r="D194"/>
  <c r="D199"/>
  <c r="D67" s="1"/>
  <c r="D207"/>
  <c r="D213"/>
  <c r="C77"/>
  <c r="C93"/>
  <c r="C96"/>
  <c r="C106"/>
  <c r="C112"/>
  <c r="C121"/>
  <c r="C124"/>
  <c r="C131"/>
  <c r="C143"/>
  <c r="C150"/>
  <c r="C62" s="1"/>
  <c r="C164"/>
  <c r="C178"/>
  <c r="C64" s="1"/>
  <c r="C187"/>
  <c r="C194"/>
  <c r="C66" s="1"/>
  <c r="C199"/>
  <c r="C207"/>
  <c r="G212"/>
  <c r="I212" s="1"/>
  <c r="I211"/>
  <c r="I210"/>
  <c r="I209"/>
  <c r="I207"/>
  <c r="I206"/>
  <c r="I205"/>
  <c r="I204"/>
  <c r="I203"/>
  <c r="G202"/>
  <c r="I202"/>
  <c r="G201"/>
  <c r="I201"/>
  <c r="G198"/>
  <c r="I198"/>
  <c r="G197"/>
  <c r="G196"/>
  <c r="I196" s="1"/>
  <c r="I195"/>
  <c r="G193"/>
  <c r="G192"/>
  <c r="I192"/>
  <c r="I190"/>
  <c r="I189"/>
  <c r="G186"/>
  <c r="I186" s="1"/>
  <c r="G185"/>
  <c r="I185" s="1"/>
  <c r="G184"/>
  <c r="I184" s="1"/>
  <c r="I183"/>
  <c r="I181"/>
  <c r="I179"/>
  <c r="G177"/>
  <c r="I177" s="1"/>
  <c r="G176"/>
  <c r="I176" s="1"/>
  <c r="G175"/>
  <c r="I175" s="1"/>
  <c r="G174"/>
  <c r="I174" s="1"/>
  <c r="G173"/>
  <c r="I173" s="1"/>
  <c r="G172"/>
  <c r="I172" s="1"/>
  <c r="G171"/>
  <c r="I171" s="1"/>
  <c r="G170"/>
  <c r="I168"/>
  <c r="I167"/>
  <c r="I166"/>
  <c r="I165"/>
  <c r="I164"/>
  <c r="G163"/>
  <c r="I163"/>
  <c r="G162"/>
  <c r="I162"/>
  <c r="G161"/>
  <c r="I161"/>
  <c r="G160"/>
  <c r="I160"/>
  <c r="G159"/>
  <c r="I159"/>
  <c r="G158"/>
  <c r="I158"/>
  <c r="G157"/>
  <c r="I157"/>
  <c r="I154"/>
  <c r="I153"/>
  <c r="I152"/>
  <c r="I151"/>
  <c r="G149"/>
  <c r="I149" s="1"/>
  <c r="G148"/>
  <c r="I148" s="1"/>
  <c r="G147"/>
  <c r="G146"/>
  <c r="I146"/>
  <c r="G145"/>
  <c r="I145"/>
  <c r="G144"/>
  <c r="I144"/>
  <c r="I142"/>
  <c r="G141"/>
  <c r="I141"/>
  <c r="G140"/>
  <c r="I140"/>
  <c r="G139"/>
  <c r="I139"/>
  <c r="G138"/>
  <c r="I138"/>
  <c r="I137"/>
  <c r="I136"/>
  <c r="I135"/>
  <c r="I134"/>
  <c r="I133"/>
  <c r="I132"/>
  <c r="G130"/>
  <c r="I130" s="1"/>
  <c r="G129"/>
  <c r="I129" s="1"/>
  <c r="I127"/>
  <c r="I126"/>
  <c r="I125"/>
  <c r="G123"/>
  <c r="I123" s="1"/>
  <c r="I122"/>
  <c r="G120"/>
  <c r="I120" s="1"/>
  <c r="I119"/>
  <c r="G118"/>
  <c r="I118"/>
  <c r="G117"/>
  <c r="I117"/>
  <c r="I115"/>
  <c r="I114"/>
  <c r="K103"/>
  <c r="M112"/>
  <c r="M111"/>
  <c r="I111"/>
  <c r="M110"/>
  <c r="M109"/>
  <c r="I109"/>
  <c r="M108"/>
  <c r="I108"/>
  <c r="M107"/>
  <c r="I106"/>
  <c r="K104"/>
  <c r="I103"/>
  <c r="I101"/>
  <c r="I100"/>
  <c r="I99"/>
  <c r="I95"/>
  <c r="I94"/>
  <c r="I93"/>
  <c r="I91"/>
  <c r="I88"/>
  <c r="I87"/>
  <c r="I86"/>
  <c r="I85"/>
  <c r="I83"/>
  <c r="M82"/>
  <c r="I82"/>
  <c r="M81"/>
  <c r="I80"/>
  <c r="M79"/>
  <c r="I78"/>
  <c r="H69"/>
  <c r="I69"/>
  <c r="E69"/>
  <c r="D69"/>
  <c r="C69"/>
  <c r="H68"/>
  <c r="G68"/>
  <c r="I68" s="1"/>
  <c r="F68"/>
  <c r="E68"/>
  <c r="D68"/>
  <c r="C68"/>
  <c r="H67"/>
  <c r="E67"/>
  <c r="C67"/>
  <c r="G66"/>
  <c r="F66"/>
  <c r="D66"/>
  <c r="H65"/>
  <c r="F65"/>
  <c r="E65"/>
  <c r="C65"/>
  <c r="F64"/>
  <c r="D64"/>
  <c r="H63"/>
  <c r="I63"/>
  <c r="F63"/>
  <c r="E63"/>
  <c r="C63"/>
  <c r="G62"/>
  <c r="F62"/>
  <c r="D62"/>
  <c r="H61"/>
  <c r="G61"/>
  <c r="I61" s="1"/>
  <c r="F61"/>
  <c r="E61"/>
  <c r="D61"/>
  <c r="C61"/>
  <c r="H60"/>
  <c r="F60"/>
  <c r="E60"/>
  <c r="D60"/>
  <c r="C60"/>
  <c r="H59"/>
  <c r="F59"/>
  <c r="E59"/>
  <c r="D59"/>
  <c r="C59"/>
  <c r="H58"/>
  <c r="G58"/>
  <c r="I58"/>
  <c r="F58"/>
  <c r="E58"/>
  <c r="D58"/>
  <c r="C58"/>
  <c r="H57"/>
  <c r="G57"/>
  <c r="I57" s="1"/>
  <c r="F57"/>
  <c r="E57"/>
  <c r="D57"/>
  <c r="C57"/>
  <c r="H56"/>
  <c r="G56"/>
  <c r="I56"/>
  <c r="F56"/>
  <c r="E56"/>
  <c r="D56"/>
  <c r="C56"/>
  <c r="H55"/>
  <c r="G55"/>
  <c r="I55" s="1"/>
  <c r="F55"/>
  <c r="E55"/>
  <c r="D55"/>
  <c r="C55"/>
  <c r="H18"/>
  <c r="H17" s="1"/>
  <c r="H20"/>
  <c r="H21"/>
  <c r="H19"/>
  <c r="H23"/>
  <c r="H25"/>
  <c r="H26"/>
  <c r="H24"/>
  <c r="H27"/>
  <c r="H28"/>
  <c r="H29"/>
  <c r="H32"/>
  <c r="H31" s="1"/>
  <c r="H33"/>
  <c r="H34"/>
  <c r="H37"/>
  <c r="H38"/>
  <c r="H39"/>
  <c r="H40"/>
  <c r="H41"/>
  <c r="H42"/>
  <c r="H36" s="1"/>
  <c r="H43"/>
  <c r="H44"/>
  <c r="H45"/>
  <c r="H46"/>
  <c r="H47"/>
  <c r="H48"/>
  <c r="H51"/>
  <c r="H49" s="1"/>
  <c r="H52"/>
  <c r="G18"/>
  <c r="G17"/>
  <c r="G20"/>
  <c r="G21"/>
  <c r="G19" s="1"/>
  <c r="G23"/>
  <c r="G25"/>
  <c r="G26"/>
  <c r="G24" s="1"/>
  <c r="I24" s="1"/>
  <c r="G27"/>
  <c r="G29"/>
  <c r="G33"/>
  <c r="G34"/>
  <c r="G38"/>
  <c r="G39"/>
  <c r="G41"/>
  <c r="G42"/>
  <c r="G43"/>
  <c r="G44"/>
  <c r="G46"/>
  <c r="G48"/>
  <c r="G52"/>
  <c r="F18"/>
  <c r="F17" s="1"/>
  <c r="F16" s="1"/>
  <c r="F15" s="1"/>
  <c r="F20"/>
  <c r="F21"/>
  <c r="F19"/>
  <c r="F23"/>
  <c r="F25"/>
  <c r="F26"/>
  <c r="F24"/>
  <c r="F27"/>
  <c r="F28"/>
  <c r="F29"/>
  <c r="F32"/>
  <c r="F31" s="1"/>
  <c r="F33"/>
  <c r="F34"/>
  <c r="F37"/>
  <c r="F38"/>
  <c r="F39"/>
  <c r="F41"/>
  <c r="F42"/>
  <c r="F43"/>
  <c r="F44"/>
  <c r="F45"/>
  <c r="F46"/>
  <c r="F47"/>
  <c r="F51"/>
  <c r="F49"/>
  <c r="F52"/>
  <c r="E18"/>
  <c r="E17" s="1"/>
  <c r="E16" s="1"/>
  <c r="E15" s="1"/>
  <c r="E14" s="1"/>
  <c r="E20"/>
  <c r="E21"/>
  <c r="E19"/>
  <c r="E23"/>
  <c r="E25"/>
  <c r="E26"/>
  <c r="E24"/>
  <c r="E27"/>
  <c r="E28"/>
  <c r="E29"/>
  <c r="E32"/>
  <c r="E31" s="1"/>
  <c r="E33"/>
  <c r="E34"/>
  <c r="E37"/>
  <c r="E38"/>
  <c r="E36" s="1"/>
  <c r="E39"/>
  <c r="E40"/>
  <c r="E41"/>
  <c r="E42"/>
  <c r="E43"/>
  <c r="E44"/>
  <c r="E45"/>
  <c r="E46"/>
  <c r="E47"/>
  <c r="E48"/>
  <c r="E51"/>
  <c r="E49" s="1"/>
  <c r="E52"/>
  <c r="D18"/>
  <c r="D17"/>
  <c r="D20"/>
  <c r="D21"/>
  <c r="D19" s="1"/>
  <c r="D23"/>
  <c r="D25"/>
  <c r="D26"/>
  <c r="D24" s="1"/>
  <c r="D27"/>
  <c r="D28"/>
  <c r="D29"/>
  <c r="D32"/>
  <c r="D33"/>
  <c r="D34"/>
  <c r="D31"/>
  <c r="D37"/>
  <c r="D38"/>
  <c r="D39"/>
  <c r="D40"/>
  <c r="D41"/>
  <c r="D42"/>
  <c r="D43"/>
  <c r="D44"/>
  <c r="D45"/>
  <c r="D46"/>
  <c r="D36"/>
  <c r="D47"/>
  <c r="D48"/>
  <c r="D51"/>
  <c r="D49"/>
  <c r="D52"/>
  <c r="D35"/>
  <c r="C18"/>
  <c r="C17" s="1"/>
  <c r="C21"/>
  <c r="C19" s="1"/>
  <c r="C23"/>
  <c r="C25"/>
  <c r="C26"/>
  <c r="C24" s="1"/>
  <c r="C27"/>
  <c r="C28"/>
  <c r="C29"/>
  <c r="C32"/>
  <c r="C33"/>
  <c r="C31" s="1"/>
  <c r="C37"/>
  <c r="C38"/>
  <c r="C39"/>
  <c r="C40"/>
  <c r="C41"/>
  <c r="C42"/>
  <c r="C44"/>
  <c r="C45"/>
  <c r="C46"/>
  <c r="C36"/>
  <c r="C47"/>
  <c r="C48"/>
  <c r="C51"/>
  <c r="C49"/>
  <c r="C52"/>
  <c r="C35"/>
  <c r="I52"/>
  <c r="I46"/>
  <c r="I43"/>
  <c r="I42"/>
  <c r="I39"/>
  <c r="I38"/>
  <c r="I33"/>
  <c r="I29"/>
  <c r="I27"/>
  <c r="I26"/>
  <c r="I25"/>
  <c r="I23"/>
  <c r="I21"/>
  <c r="I18"/>
  <c r="I22" i="26"/>
  <c r="H22"/>
  <c r="G22"/>
  <c r="F22"/>
  <c r="E22"/>
  <c r="E33"/>
  <c r="I38"/>
  <c r="H38"/>
  <c r="G38"/>
  <c r="F38"/>
  <c r="E38"/>
  <c r="I37"/>
  <c r="H37"/>
  <c r="G37"/>
  <c r="F37"/>
  <c r="E37"/>
  <c r="D38"/>
  <c r="D37"/>
  <c r="D213"/>
  <c r="E46"/>
  <c r="H219"/>
  <c r="H266"/>
  <c r="H333"/>
  <c r="H304"/>
  <c r="I51"/>
  <c r="G219"/>
  <c r="G266"/>
  <c r="G333"/>
  <c r="G304"/>
  <c r="H51"/>
  <c r="F219"/>
  <c r="F266"/>
  <c r="G51" s="1"/>
  <c r="F333"/>
  <c r="F304"/>
  <c r="E219"/>
  <c r="E266"/>
  <c r="E333"/>
  <c r="E304"/>
  <c r="F51"/>
  <c r="D219"/>
  <c r="E51" s="1"/>
  <c r="E39" s="1"/>
  <c r="D266"/>
  <c r="D333"/>
  <c r="D304"/>
  <c r="H214"/>
  <c r="I48"/>
  <c r="G214"/>
  <c r="H48"/>
  <c r="F214"/>
  <c r="G48"/>
  <c r="E214"/>
  <c r="F48"/>
  <c r="D214"/>
  <c r="E48"/>
  <c r="H221"/>
  <c r="G221"/>
  <c r="F221"/>
  <c r="E221"/>
  <c r="D221"/>
  <c r="H208"/>
  <c r="H209"/>
  <c r="H109"/>
  <c r="H210" s="1"/>
  <c r="H191"/>
  <c r="H211" s="1"/>
  <c r="I44" s="1"/>
  <c r="H212"/>
  <c r="H213"/>
  <c r="H216"/>
  <c r="H217"/>
  <c r="H218"/>
  <c r="H215"/>
  <c r="H220"/>
  <c r="G208"/>
  <c r="G209"/>
  <c r="G109"/>
  <c r="G210"/>
  <c r="G191"/>
  <c r="G211"/>
  <c r="G212"/>
  <c r="G213"/>
  <c r="G216"/>
  <c r="G217"/>
  <c r="G218"/>
  <c r="G215"/>
  <c r="G220"/>
  <c r="G207"/>
  <c r="F208"/>
  <c r="F209"/>
  <c r="F109"/>
  <c r="F210"/>
  <c r="F191"/>
  <c r="F211"/>
  <c r="F212"/>
  <c r="F213"/>
  <c r="F216"/>
  <c r="F217"/>
  <c r="F218"/>
  <c r="F215"/>
  <c r="F220"/>
  <c r="F207"/>
  <c r="E208"/>
  <c r="E209"/>
  <c r="E109"/>
  <c r="E210"/>
  <c r="E191"/>
  <c r="E211"/>
  <c r="E212"/>
  <c r="E213"/>
  <c r="E216"/>
  <c r="E217"/>
  <c r="E218"/>
  <c r="E215"/>
  <c r="E220"/>
  <c r="E207"/>
  <c r="D208"/>
  <c r="D209"/>
  <c r="D207" s="1"/>
  <c r="D109"/>
  <c r="D210"/>
  <c r="D191"/>
  <c r="D211"/>
  <c r="D212"/>
  <c r="D216"/>
  <c r="D217"/>
  <c r="D218"/>
  <c r="D215"/>
  <c r="D220"/>
  <c r="E52" s="1"/>
  <c r="H169"/>
  <c r="G169"/>
  <c r="F169"/>
  <c r="E169"/>
  <c r="D169"/>
  <c r="H301"/>
  <c r="H300" s="1"/>
  <c r="H302"/>
  <c r="H303"/>
  <c r="G301"/>
  <c r="G300" s="1"/>
  <c r="G302"/>
  <c r="G303"/>
  <c r="F301"/>
  <c r="F300" s="1"/>
  <c r="F302"/>
  <c r="F303"/>
  <c r="E301"/>
  <c r="E300" s="1"/>
  <c r="E302"/>
  <c r="E303"/>
  <c r="D301"/>
  <c r="D300" s="1"/>
  <c r="D302"/>
  <c r="D303"/>
  <c r="C304"/>
  <c r="H289"/>
  <c r="G289"/>
  <c r="F289"/>
  <c r="E289"/>
  <c r="D289"/>
  <c r="G230"/>
  <c r="G240" s="1"/>
  <c r="H230"/>
  <c r="H240" s="1"/>
  <c r="F230"/>
  <c r="F240" s="1"/>
  <c r="E230"/>
  <c r="E240" s="1"/>
  <c r="D230"/>
  <c r="E32" s="1"/>
  <c r="H141"/>
  <c r="G141"/>
  <c r="F141"/>
  <c r="E141"/>
  <c r="D141"/>
  <c r="H190"/>
  <c r="G190"/>
  <c r="F190"/>
  <c r="E190"/>
  <c r="H185"/>
  <c r="G185"/>
  <c r="F185"/>
  <c r="E185"/>
  <c r="D190"/>
  <c r="H178"/>
  <c r="G178"/>
  <c r="F178"/>
  <c r="E178"/>
  <c r="D178"/>
  <c r="H155"/>
  <c r="G155"/>
  <c r="F155"/>
  <c r="E155"/>
  <c r="D155"/>
  <c r="H134"/>
  <c r="G134"/>
  <c r="F134"/>
  <c r="E134"/>
  <c r="D134"/>
  <c r="H96"/>
  <c r="G96"/>
  <c r="F96"/>
  <c r="E96"/>
  <c r="D96"/>
  <c r="H355"/>
  <c r="G355"/>
  <c r="F355"/>
  <c r="E355"/>
  <c r="D355"/>
  <c r="C355"/>
  <c r="H354"/>
  <c r="G354"/>
  <c r="F354"/>
  <c r="E354"/>
  <c r="D354"/>
  <c r="C354"/>
  <c r="H345"/>
  <c r="H346"/>
  <c r="H349"/>
  <c r="H352" s="1"/>
  <c r="H353" s="1"/>
  <c r="G345"/>
  <c r="G346"/>
  <c r="G349"/>
  <c r="G352"/>
  <c r="G353" s="1"/>
  <c r="F345"/>
  <c r="F346"/>
  <c r="F349"/>
  <c r="F352" s="1"/>
  <c r="F353" s="1"/>
  <c r="E345"/>
  <c r="E346"/>
  <c r="E349"/>
  <c r="E352"/>
  <c r="E353" s="1"/>
  <c r="D345"/>
  <c r="D346"/>
  <c r="D349"/>
  <c r="D352" s="1"/>
  <c r="D353" s="1"/>
  <c r="C345"/>
  <c r="C346"/>
  <c r="C349"/>
  <c r="C352"/>
  <c r="C353" s="1"/>
  <c r="H335"/>
  <c r="H331" s="1"/>
  <c r="G335"/>
  <c r="F335"/>
  <c r="F331" s="1"/>
  <c r="E335"/>
  <c r="D335"/>
  <c r="D331" s="1"/>
  <c r="C335"/>
  <c r="H334"/>
  <c r="G334"/>
  <c r="F334"/>
  <c r="E334"/>
  <c r="D334"/>
  <c r="C334"/>
  <c r="C333"/>
  <c r="H332"/>
  <c r="G332"/>
  <c r="F332"/>
  <c r="E332"/>
  <c r="D332"/>
  <c r="C332"/>
  <c r="G331"/>
  <c r="E331"/>
  <c r="C331"/>
  <c r="H313"/>
  <c r="H316"/>
  <c r="H330" s="1"/>
  <c r="H317"/>
  <c r="H323"/>
  <c r="H320"/>
  <c r="H329"/>
  <c r="G313"/>
  <c r="G316" s="1"/>
  <c r="G330" s="1"/>
  <c r="G317"/>
  <c r="G329" s="1"/>
  <c r="G323"/>
  <c r="G320"/>
  <c r="F313"/>
  <c r="F316"/>
  <c r="F330" s="1"/>
  <c r="F317"/>
  <c r="F323"/>
  <c r="F320"/>
  <c r="F329"/>
  <c r="E313"/>
  <c r="E316" s="1"/>
  <c r="E330" s="1"/>
  <c r="E317"/>
  <c r="E329" s="1"/>
  <c r="E323"/>
  <c r="E320"/>
  <c r="D313"/>
  <c r="D316"/>
  <c r="D330" s="1"/>
  <c r="D317"/>
  <c r="D323"/>
  <c r="D320"/>
  <c r="D329"/>
  <c r="C313"/>
  <c r="C316" s="1"/>
  <c r="C330" s="1"/>
  <c r="C317"/>
  <c r="C329" s="1"/>
  <c r="C323"/>
  <c r="C320"/>
  <c r="C303"/>
  <c r="C302"/>
  <c r="C301"/>
  <c r="C300"/>
  <c r="H276"/>
  <c r="H288"/>
  <c r="H298"/>
  <c r="H299"/>
  <c r="G276"/>
  <c r="G288"/>
  <c r="G298"/>
  <c r="G299"/>
  <c r="F276"/>
  <c r="F288"/>
  <c r="F298"/>
  <c r="F299"/>
  <c r="E276"/>
  <c r="E288"/>
  <c r="E298"/>
  <c r="E299"/>
  <c r="D276"/>
  <c r="D288"/>
  <c r="D298"/>
  <c r="D299"/>
  <c r="C276"/>
  <c r="C288"/>
  <c r="C299" s="1"/>
  <c r="C289"/>
  <c r="C298"/>
  <c r="H267"/>
  <c r="G267"/>
  <c r="F267"/>
  <c r="E267"/>
  <c r="D267"/>
  <c r="C267"/>
  <c r="C266"/>
  <c r="H265"/>
  <c r="G265"/>
  <c r="F265"/>
  <c r="E265"/>
  <c r="D265"/>
  <c r="C265"/>
  <c r="H264"/>
  <c r="G264"/>
  <c r="F264"/>
  <c r="E264"/>
  <c r="D264"/>
  <c r="C264"/>
  <c r="H263"/>
  <c r="G263"/>
  <c r="F263"/>
  <c r="E263"/>
  <c r="D263"/>
  <c r="C263"/>
  <c r="H241"/>
  <c r="H245"/>
  <c r="H261" s="1"/>
  <c r="H250"/>
  <c r="H257"/>
  <c r="G241"/>
  <c r="G245"/>
  <c r="G261" s="1"/>
  <c r="G250"/>
  <c r="G257"/>
  <c r="F241"/>
  <c r="F245"/>
  <c r="F261" s="1"/>
  <c r="F250"/>
  <c r="F257"/>
  <c r="E241"/>
  <c r="E245"/>
  <c r="E250"/>
  <c r="E257"/>
  <c r="E261" s="1"/>
  <c r="D241"/>
  <c r="D245"/>
  <c r="D250"/>
  <c r="D257"/>
  <c r="D261"/>
  <c r="C230"/>
  <c r="C240" s="1"/>
  <c r="C262" s="1"/>
  <c r="C241"/>
  <c r="C245"/>
  <c r="C250"/>
  <c r="C257"/>
  <c r="C261"/>
  <c r="C221"/>
  <c r="C220"/>
  <c r="C219"/>
  <c r="C218"/>
  <c r="C217"/>
  <c r="C216"/>
  <c r="C215"/>
  <c r="C213"/>
  <c r="C212"/>
  <c r="C211"/>
  <c r="C109"/>
  <c r="C210" s="1"/>
  <c r="C209"/>
  <c r="C208"/>
  <c r="D41" s="1"/>
  <c r="H68"/>
  <c r="H83"/>
  <c r="H86"/>
  <c r="I36" s="1"/>
  <c r="I35" s="1"/>
  <c r="H102"/>
  <c r="H112"/>
  <c r="H115"/>
  <c r="H122"/>
  <c r="H199"/>
  <c r="H205"/>
  <c r="G68"/>
  <c r="G95" s="1"/>
  <c r="G206" s="1"/>
  <c r="G83"/>
  <c r="G86"/>
  <c r="H36" s="1"/>
  <c r="H35" s="1"/>
  <c r="G102"/>
  <c r="G205" s="1"/>
  <c r="G112"/>
  <c r="G115"/>
  <c r="G122"/>
  <c r="G199"/>
  <c r="F68"/>
  <c r="F83"/>
  <c r="F86"/>
  <c r="G36" s="1"/>
  <c r="G35" s="1"/>
  <c r="F95"/>
  <c r="F206" s="1"/>
  <c r="F102"/>
  <c r="F112"/>
  <c r="F115"/>
  <c r="F122"/>
  <c r="F199"/>
  <c r="F205"/>
  <c r="E68"/>
  <c r="E95" s="1"/>
  <c r="E206" s="1"/>
  <c r="E83"/>
  <c r="E86"/>
  <c r="F36" s="1"/>
  <c r="F35" s="1"/>
  <c r="F16" s="1"/>
  <c r="E102"/>
  <c r="E205" s="1"/>
  <c r="E112"/>
  <c r="E115"/>
  <c r="E122"/>
  <c r="E199"/>
  <c r="D68"/>
  <c r="D83"/>
  <c r="D86"/>
  <c r="E36" s="1"/>
  <c r="E35" s="1"/>
  <c r="D95"/>
  <c r="D102"/>
  <c r="D112"/>
  <c r="D205" s="1"/>
  <c r="D206" s="1"/>
  <c r="D115"/>
  <c r="D122"/>
  <c r="D185"/>
  <c r="D199"/>
  <c r="C68"/>
  <c r="C83"/>
  <c r="C86"/>
  <c r="D36" s="1"/>
  <c r="D35" s="1"/>
  <c r="C95"/>
  <c r="C206" s="1"/>
  <c r="C96"/>
  <c r="C102"/>
  <c r="C112"/>
  <c r="C115"/>
  <c r="C122"/>
  <c r="C134"/>
  <c r="C141"/>
  <c r="C155"/>
  <c r="C169"/>
  <c r="C178"/>
  <c r="C185"/>
  <c r="C190"/>
  <c r="C199"/>
  <c r="C205"/>
  <c r="I20"/>
  <c r="I19" s="1"/>
  <c r="I23"/>
  <c r="I21" s="1"/>
  <c r="I25"/>
  <c r="I27"/>
  <c r="I30"/>
  <c r="I26" s="1"/>
  <c r="I31"/>
  <c r="I32"/>
  <c r="I33"/>
  <c r="I34"/>
  <c r="I41"/>
  <c r="I42"/>
  <c r="I45"/>
  <c r="I46"/>
  <c r="I47"/>
  <c r="I49"/>
  <c r="I50"/>
  <c r="I55"/>
  <c r="I53"/>
  <c r="I56"/>
  <c r="I52"/>
  <c r="H20"/>
  <c r="H19"/>
  <c r="H23"/>
  <c r="H21"/>
  <c r="H25"/>
  <c r="H27"/>
  <c r="H30"/>
  <c r="H26"/>
  <c r="H31"/>
  <c r="H18"/>
  <c r="H32"/>
  <c r="H17"/>
  <c r="H33"/>
  <c r="H34"/>
  <c r="H41"/>
  <c r="H40" s="1"/>
  <c r="H39" s="1"/>
  <c r="H42"/>
  <c r="H43"/>
  <c r="H44"/>
  <c r="H45"/>
  <c r="H46"/>
  <c r="H47"/>
  <c r="H49"/>
  <c r="H50"/>
  <c r="H55"/>
  <c r="H53" s="1"/>
  <c r="H56"/>
  <c r="H52"/>
  <c r="G20"/>
  <c r="G19" s="1"/>
  <c r="G23"/>
  <c r="G21" s="1"/>
  <c r="G25"/>
  <c r="G27"/>
  <c r="G30"/>
  <c r="G26" s="1"/>
  <c r="G31"/>
  <c r="G32"/>
  <c r="G33"/>
  <c r="G34"/>
  <c r="G41"/>
  <c r="G42"/>
  <c r="G43"/>
  <c r="G44"/>
  <c r="G45"/>
  <c r="G46"/>
  <c r="G47"/>
  <c r="G49"/>
  <c r="G50"/>
  <c r="G40"/>
  <c r="G39" s="1"/>
  <c r="G55"/>
  <c r="G53"/>
  <c r="G56"/>
  <c r="G52"/>
  <c r="F20"/>
  <c r="F19"/>
  <c r="F23"/>
  <c r="F21"/>
  <c r="F25"/>
  <c r="F27"/>
  <c r="F30"/>
  <c r="F26"/>
  <c r="F31"/>
  <c r="F18"/>
  <c r="F32"/>
  <c r="F17"/>
  <c r="F33"/>
  <c r="F34"/>
  <c r="F41"/>
  <c r="F42"/>
  <c r="F43"/>
  <c r="F44"/>
  <c r="F45"/>
  <c r="F46"/>
  <c r="F47"/>
  <c r="F49"/>
  <c r="F50"/>
  <c r="F40"/>
  <c r="F39" s="1"/>
  <c r="F55"/>
  <c r="F53"/>
  <c r="F56"/>
  <c r="F52"/>
  <c r="E20"/>
  <c r="E19"/>
  <c r="E23"/>
  <c r="E21"/>
  <c r="E25"/>
  <c r="E27"/>
  <c r="E30"/>
  <c r="E26"/>
  <c r="E31"/>
  <c r="E18"/>
  <c r="E17" s="1"/>
  <c r="E16" s="1"/>
  <c r="E58" s="1"/>
  <c r="E34"/>
  <c r="E41"/>
  <c r="E42"/>
  <c r="E43"/>
  <c r="E44"/>
  <c r="E45"/>
  <c r="E47"/>
  <c r="E49"/>
  <c r="E50"/>
  <c r="E40"/>
  <c r="E55"/>
  <c r="E53"/>
  <c r="E56"/>
  <c r="D20"/>
  <c r="D19" s="1"/>
  <c r="D23"/>
  <c r="D21" s="1"/>
  <c r="D25"/>
  <c r="D27"/>
  <c r="D30"/>
  <c r="D26" s="1"/>
  <c r="D31"/>
  <c r="D33"/>
  <c r="D34"/>
  <c r="D42"/>
  <c r="D44"/>
  <c r="D45"/>
  <c r="D46"/>
  <c r="D47"/>
  <c r="D49"/>
  <c r="D50"/>
  <c r="D51"/>
  <c r="D55"/>
  <c r="D53"/>
  <c r="D56"/>
  <c r="D52"/>
  <c r="H34" i="24"/>
  <c r="G34"/>
  <c r="F34"/>
  <c r="E34"/>
  <c r="H279"/>
  <c r="D34"/>
  <c r="H20"/>
  <c r="F20"/>
  <c r="E20"/>
  <c r="D20"/>
  <c r="D17"/>
  <c r="D18"/>
  <c r="H225"/>
  <c r="H47" s="1"/>
  <c r="F225"/>
  <c r="F47" s="1"/>
  <c r="E225"/>
  <c r="E47" s="1"/>
  <c r="D225"/>
  <c r="D47" s="1"/>
  <c r="I202"/>
  <c r="F198"/>
  <c r="F197"/>
  <c r="E197"/>
  <c r="D198"/>
  <c r="D163"/>
  <c r="G169"/>
  <c r="G146"/>
  <c r="D142"/>
  <c r="G108"/>
  <c r="H305"/>
  <c r="G307"/>
  <c r="F307"/>
  <c r="H292"/>
  <c r="F292"/>
  <c r="E292"/>
  <c r="D292"/>
  <c r="H307"/>
  <c r="E307"/>
  <c r="D307"/>
  <c r="C307"/>
  <c r="H306"/>
  <c r="F306"/>
  <c r="E306"/>
  <c r="D306"/>
  <c r="C306"/>
  <c r="H235"/>
  <c r="H28" s="1"/>
  <c r="G236"/>
  <c r="G237"/>
  <c r="G238"/>
  <c r="G239"/>
  <c r="G241"/>
  <c r="G242"/>
  <c r="F235"/>
  <c r="F28" s="1"/>
  <c r="D235"/>
  <c r="D28" s="1"/>
  <c r="D245"/>
  <c r="H337"/>
  <c r="G321"/>
  <c r="G337" s="1"/>
  <c r="I337" s="1"/>
  <c r="F337"/>
  <c r="E337"/>
  <c r="D337"/>
  <c r="C337"/>
  <c r="H336"/>
  <c r="G327"/>
  <c r="G336" s="1"/>
  <c r="I336" s="1"/>
  <c r="F336"/>
  <c r="E336"/>
  <c r="D336"/>
  <c r="C336"/>
  <c r="H335"/>
  <c r="I335"/>
  <c r="F335"/>
  <c r="E335"/>
  <c r="D335"/>
  <c r="C335"/>
  <c r="H334"/>
  <c r="G326"/>
  <c r="G334" s="1"/>
  <c r="F334"/>
  <c r="E334"/>
  <c r="E333" s="1"/>
  <c r="D334"/>
  <c r="C334"/>
  <c r="C333" s="1"/>
  <c r="H333"/>
  <c r="F333"/>
  <c r="D333"/>
  <c r="H315"/>
  <c r="H318" s="1"/>
  <c r="H319"/>
  <c r="H325"/>
  <c r="H331"/>
  <c r="G316"/>
  <c r="G317"/>
  <c r="G315"/>
  <c r="G318" s="1"/>
  <c r="G320"/>
  <c r="G319" s="1"/>
  <c r="G325"/>
  <c r="G322"/>
  <c r="F315"/>
  <c r="F318" s="1"/>
  <c r="F332" s="1"/>
  <c r="F319"/>
  <c r="F325"/>
  <c r="F331"/>
  <c r="E315"/>
  <c r="E318" s="1"/>
  <c r="E332" s="1"/>
  <c r="E319"/>
  <c r="E325"/>
  <c r="E331"/>
  <c r="D315"/>
  <c r="D318" s="1"/>
  <c r="D332" s="1"/>
  <c r="D319"/>
  <c r="D325"/>
  <c r="D331"/>
  <c r="C315"/>
  <c r="C318" s="1"/>
  <c r="C332" s="1"/>
  <c r="C319"/>
  <c r="C325"/>
  <c r="C331"/>
  <c r="G330"/>
  <c r="I330"/>
  <c r="G329"/>
  <c r="I329"/>
  <c r="G328"/>
  <c r="I328"/>
  <c r="I327"/>
  <c r="I326"/>
  <c r="I325"/>
  <c r="G324"/>
  <c r="I324" s="1"/>
  <c r="G323"/>
  <c r="I323" s="1"/>
  <c r="I322"/>
  <c r="I321"/>
  <c r="I320"/>
  <c r="I317"/>
  <c r="I316"/>
  <c r="I315"/>
  <c r="G295"/>
  <c r="G306" s="1"/>
  <c r="I306" s="1"/>
  <c r="I307"/>
  <c r="G294"/>
  <c r="G305" s="1"/>
  <c r="I305" s="1"/>
  <c r="F305"/>
  <c r="E305"/>
  <c r="D305"/>
  <c r="C305"/>
  <c r="H304"/>
  <c r="H303" s="1"/>
  <c r="G293"/>
  <c r="G292" s="1"/>
  <c r="F304"/>
  <c r="F303" s="1"/>
  <c r="E304"/>
  <c r="E303" s="1"/>
  <c r="D304"/>
  <c r="D303" s="1"/>
  <c r="C304"/>
  <c r="C303"/>
  <c r="H291"/>
  <c r="H301"/>
  <c r="H302" s="1"/>
  <c r="G280"/>
  <c r="G282"/>
  <c r="G283"/>
  <c r="G284"/>
  <c r="G285"/>
  <c r="G286"/>
  <c r="G289"/>
  <c r="G281"/>
  <c r="G287"/>
  <c r="G288"/>
  <c r="G279"/>
  <c r="G291" s="1"/>
  <c r="F279"/>
  <c r="F291" s="1"/>
  <c r="F302" s="1"/>
  <c r="F301"/>
  <c r="E279"/>
  <c r="E291" s="1"/>
  <c r="E302" s="1"/>
  <c r="E301"/>
  <c r="D279"/>
  <c r="D291" s="1"/>
  <c r="D302" s="1"/>
  <c r="D301"/>
  <c r="C279"/>
  <c r="C291" s="1"/>
  <c r="C292"/>
  <c r="C301" s="1"/>
  <c r="G300"/>
  <c r="I300" s="1"/>
  <c r="G299"/>
  <c r="I299" s="1"/>
  <c r="G298"/>
  <c r="I298" s="1"/>
  <c r="G297"/>
  <c r="I297" s="1"/>
  <c r="I295"/>
  <c r="I294"/>
  <c r="I293"/>
  <c r="I290"/>
  <c r="I289"/>
  <c r="I288"/>
  <c r="I287"/>
  <c r="I286"/>
  <c r="I285"/>
  <c r="I284"/>
  <c r="I283"/>
  <c r="I282"/>
  <c r="I281"/>
  <c r="I280"/>
  <c r="I279"/>
  <c r="H271"/>
  <c r="G258"/>
  <c r="G271" s="1"/>
  <c r="F271"/>
  <c r="E271"/>
  <c r="D271"/>
  <c r="C271"/>
  <c r="H270"/>
  <c r="G248"/>
  <c r="G252"/>
  <c r="G270" s="1"/>
  <c r="G257"/>
  <c r="G264"/>
  <c r="F270"/>
  <c r="E270"/>
  <c r="D270"/>
  <c r="C270"/>
  <c r="H269"/>
  <c r="G251"/>
  <c r="G256"/>
  <c r="G263"/>
  <c r="G247"/>
  <c r="G269"/>
  <c r="I269" s="1"/>
  <c r="F269"/>
  <c r="F268" s="1"/>
  <c r="E269"/>
  <c r="D269"/>
  <c r="D268" s="1"/>
  <c r="C269"/>
  <c r="H268"/>
  <c r="E268"/>
  <c r="C268"/>
  <c r="H246"/>
  <c r="H250"/>
  <c r="H266" s="1"/>
  <c r="H255"/>
  <c r="H262"/>
  <c r="G240"/>
  <c r="G235" s="1"/>
  <c r="G243"/>
  <c r="G246"/>
  <c r="G250"/>
  <c r="G266" s="1"/>
  <c r="G255"/>
  <c r="G262"/>
  <c r="F246"/>
  <c r="F250"/>
  <c r="F266" s="1"/>
  <c r="F255"/>
  <c r="F262"/>
  <c r="E235"/>
  <c r="E28" s="1"/>
  <c r="E246"/>
  <c r="E250"/>
  <c r="E255"/>
  <c r="E262"/>
  <c r="E266"/>
  <c r="D246"/>
  <c r="D250"/>
  <c r="D255"/>
  <c r="D262"/>
  <c r="D266"/>
  <c r="D267" s="1"/>
  <c r="C235"/>
  <c r="C245" s="1"/>
  <c r="C267" s="1"/>
  <c r="C246"/>
  <c r="C250"/>
  <c r="C255"/>
  <c r="C262"/>
  <c r="C266"/>
  <c r="I265"/>
  <c r="I264"/>
  <c r="I263"/>
  <c r="I262"/>
  <c r="G261"/>
  <c r="I261"/>
  <c r="G260"/>
  <c r="I260"/>
  <c r="G259"/>
  <c r="I259"/>
  <c r="I257"/>
  <c r="I256"/>
  <c r="I255"/>
  <c r="I254"/>
  <c r="I252"/>
  <c r="I251"/>
  <c r="I250"/>
  <c r="I249"/>
  <c r="I248"/>
  <c r="I247"/>
  <c r="I246"/>
  <c r="I243"/>
  <c r="I242"/>
  <c r="I241"/>
  <c r="I240"/>
  <c r="I239"/>
  <c r="I238"/>
  <c r="I237"/>
  <c r="I236"/>
  <c r="H227"/>
  <c r="G109"/>
  <c r="G136"/>
  <c r="G227" s="1"/>
  <c r="G181"/>
  <c r="G209"/>
  <c r="F227"/>
  <c r="E227"/>
  <c r="D227"/>
  <c r="C227"/>
  <c r="H226"/>
  <c r="I226"/>
  <c r="D226"/>
  <c r="C226"/>
  <c r="G135"/>
  <c r="G154"/>
  <c r="G225" s="1"/>
  <c r="G180"/>
  <c r="G208"/>
  <c r="G127"/>
  <c r="G201"/>
  <c r="C225"/>
  <c r="H224"/>
  <c r="E224"/>
  <c r="F224"/>
  <c r="G224" s="1"/>
  <c r="D224"/>
  <c r="C224"/>
  <c r="H223"/>
  <c r="E223"/>
  <c r="F223"/>
  <c r="G223"/>
  <c r="I223" s="1"/>
  <c r="D223"/>
  <c r="C223"/>
  <c r="H222"/>
  <c r="H45" s="1"/>
  <c r="E222"/>
  <c r="E45" s="1"/>
  <c r="E36" s="1"/>
  <c r="F222"/>
  <c r="F45" s="1"/>
  <c r="F36" s="1"/>
  <c r="F35" s="1"/>
  <c r="D222"/>
  <c r="D45" s="1"/>
  <c r="C222"/>
  <c r="H221"/>
  <c r="E221"/>
  <c r="F221"/>
  <c r="G221"/>
  <c r="I221" s="1"/>
  <c r="D221"/>
  <c r="D44" s="1"/>
  <c r="C221"/>
  <c r="H220"/>
  <c r="G220"/>
  <c r="F220"/>
  <c r="E220"/>
  <c r="D220"/>
  <c r="D43" s="1"/>
  <c r="H219"/>
  <c r="E219"/>
  <c r="F219"/>
  <c r="G219"/>
  <c r="I219" s="1"/>
  <c r="D219"/>
  <c r="D42" s="1"/>
  <c r="C219"/>
  <c r="H218"/>
  <c r="E218"/>
  <c r="F218"/>
  <c r="G218" s="1"/>
  <c r="G41" s="1"/>
  <c r="D218"/>
  <c r="C218"/>
  <c r="H217"/>
  <c r="E217"/>
  <c r="F217"/>
  <c r="G217" s="1"/>
  <c r="D217"/>
  <c r="C217"/>
  <c r="H118"/>
  <c r="H216"/>
  <c r="E216"/>
  <c r="F216"/>
  <c r="G216" s="1"/>
  <c r="D216"/>
  <c r="C216"/>
  <c r="H215"/>
  <c r="E215"/>
  <c r="F215"/>
  <c r="G215"/>
  <c r="I215" s="1"/>
  <c r="D215"/>
  <c r="D38" s="1"/>
  <c r="C215"/>
  <c r="H214"/>
  <c r="H213" s="1"/>
  <c r="E214"/>
  <c r="E213" s="1"/>
  <c r="F214"/>
  <c r="G214" s="1"/>
  <c r="D214"/>
  <c r="D213" s="1"/>
  <c r="C214"/>
  <c r="C213" s="1"/>
  <c r="F213"/>
  <c r="H77"/>
  <c r="H104" s="1"/>
  <c r="H92"/>
  <c r="H95"/>
  <c r="H105"/>
  <c r="H211" s="1"/>
  <c r="H111"/>
  <c r="H120"/>
  <c r="H123"/>
  <c r="H130"/>
  <c r="H142"/>
  <c r="H149"/>
  <c r="H163"/>
  <c r="H177"/>
  <c r="H185"/>
  <c r="H192"/>
  <c r="H197"/>
  <c r="H205"/>
  <c r="G78"/>
  <c r="G79"/>
  <c r="G20" s="1"/>
  <c r="G19" s="1"/>
  <c r="G16" s="1"/>
  <c r="G80"/>
  <c r="G81"/>
  <c r="G82"/>
  <c r="G83"/>
  <c r="G28" s="1"/>
  <c r="G84"/>
  <c r="G85"/>
  <c r="G86"/>
  <c r="G87"/>
  <c r="G88"/>
  <c r="G89"/>
  <c r="G90"/>
  <c r="G91"/>
  <c r="G93"/>
  <c r="G94"/>
  <c r="G92"/>
  <c r="G98"/>
  <c r="G99"/>
  <c r="G100"/>
  <c r="G96"/>
  <c r="G101"/>
  <c r="G102"/>
  <c r="G97"/>
  <c r="G95"/>
  <c r="G103"/>
  <c r="G106"/>
  <c r="G107"/>
  <c r="G105" s="1"/>
  <c r="G112"/>
  <c r="G111" s="1"/>
  <c r="G113"/>
  <c r="G114"/>
  <c r="G118"/>
  <c r="G121"/>
  <c r="G120"/>
  <c r="G124"/>
  <c r="G125"/>
  <c r="G126"/>
  <c r="G123"/>
  <c r="G131"/>
  <c r="G132"/>
  <c r="G130" s="1"/>
  <c r="G133"/>
  <c r="G134"/>
  <c r="E142"/>
  <c r="F142"/>
  <c r="G142"/>
  <c r="G150"/>
  <c r="G151"/>
  <c r="G149" s="1"/>
  <c r="G152"/>
  <c r="G153"/>
  <c r="G164"/>
  <c r="G163" s="1"/>
  <c r="G165"/>
  <c r="G166"/>
  <c r="G168"/>
  <c r="G167"/>
  <c r="G178"/>
  <c r="G179"/>
  <c r="G177"/>
  <c r="G187"/>
  <c r="G188"/>
  <c r="G186"/>
  <c r="G185"/>
  <c r="G193"/>
  <c r="G192"/>
  <c r="G198"/>
  <c r="G197"/>
  <c r="G204"/>
  <c r="G206"/>
  <c r="G207"/>
  <c r="G205"/>
  <c r="F77"/>
  <c r="F92"/>
  <c r="F95"/>
  <c r="F104"/>
  <c r="F212" s="1"/>
  <c r="F105"/>
  <c r="F111"/>
  <c r="F120"/>
  <c r="F123"/>
  <c r="F130"/>
  <c r="F149"/>
  <c r="F163"/>
  <c r="F177"/>
  <c r="F185"/>
  <c r="F192"/>
  <c r="F205"/>
  <c r="F211"/>
  <c r="E77"/>
  <c r="E104" s="1"/>
  <c r="E212" s="1"/>
  <c r="E92"/>
  <c r="E95"/>
  <c r="E105"/>
  <c r="E211" s="1"/>
  <c r="E111"/>
  <c r="E120"/>
  <c r="E123"/>
  <c r="E130"/>
  <c r="E149"/>
  <c r="E163"/>
  <c r="E177"/>
  <c r="E185"/>
  <c r="E192"/>
  <c r="E205"/>
  <c r="D77"/>
  <c r="D92"/>
  <c r="D95"/>
  <c r="D104"/>
  <c r="D212" s="1"/>
  <c r="D105"/>
  <c r="D111"/>
  <c r="D120"/>
  <c r="D123"/>
  <c r="D130"/>
  <c r="D149"/>
  <c r="D177"/>
  <c r="D185"/>
  <c r="D192"/>
  <c r="D197"/>
  <c r="D205"/>
  <c r="D211"/>
  <c r="C77"/>
  <c r="C104" s="1"/>
  <c r="C212" s="1"/>
  <c r="C92"/>
  <c r="C95"/>
  <c r="C105"/>
  <c r="C211" s="1"/>
  <c r="C111"/>
  <c r="C120"/>
  <c r="C123"/>
  <c r="C130"/>
  <c r="C142"/>
  <c r="C149"/>
  <c r="C163"/>
  <c r="C177"/>
  <c r="C185"/>
  <c r="C192"/>
  <c r="C197"/>
  <c r="C205"/>
  <c r="G210"/>
  <c r="I210" s="1"/>
  <c r="I209"/>
  <c r="I208"/>
  <c r="I207"/>
  <c r="I206"/>
  <c r="I205"/>
  <c r="I204"/>
  <c r="I203"/>
  <c r="I201"/>
  <c r="G200"/>
  <c r="I200" s="1"/>
  <c r="G199"/>
  <c r="I199" s="1"/>
  <c r="I198"/>
  <c r="I197"/>
  <c r="G196"/>
  <c r="I196" s="1"/>
  <c r="G195"/>
  <c r="G194"/>
  <c r="I194"/>
  <c r="I193"/>
  <c r="I192"/>
  <c r="G191"/>
  <c r="G190"/>
  <c r="I190" s="1"/>
  <c r="I188"/>
  <c r="I187"/>
  <c r="I185"/>
  <c r="G184"/>
  <c r="I184"/>
  <c r="G183"/>
  <c r="I183"/>
  <c r="G182"/>
  <c r="I182"/>
  <c r="I181"/>
  <c r="I180"/>
  <c r="I179"/>
  <c r="I178"/>
  <c r="I177"/>
  <c r="G176"/>
  <c r="I176" s="1"/>
  <c r="G175"/>
  <c r="I175" s="1"/>
  <c r="G174"/>
  <c r="I174" s="1"/>
  <c r="G173"/>
  <c r="I173" s="1"/>
  <c r="G172"/>
  <c r="I172" s="1"/>
  <c r="G171"/>
  <c r="I171" s="1"/>
  <c r="G170"/>
  <c r="I170" s="1"/>
  <c r="I168"/>
  <c r="I167"/>
  <c r="I166"/>
  <c r="I165"/>
  <c r="I164"/>
  <c r="G162"/>
  <c r="I162" s="1"/>
  <c r="G161"/>
  <c r="I161" s="1"/>
  <c r="G160"/>
  <c r="I160" s="1"/>
  <c r="G159"/>
  <c r="I159" s="1"/>
  <c r="G158"/>
  <c r="I158" s="1"/>
  <c r="G157"/>
  <c r="I157" s="1"/>
  <c r="G156"/>
  <c r="I156" s="1"/>
  <c r="I153"/>
  <c r="I152"/>
  <c r="I151"/>
  <c r="I150"/>
  <c r="G148"/>
  <c r="I148"/>
  <c r="G147"/>
  <c r="I147"/>
  <c r="G145"/>
  <c r="I145"/>
  <c r="G144"/>
  <c r="I144"/>
  <c r="G143"/>
  <c r="I143"/>
  <c r="I142"/>
  <c r="I141"/>
  <c r="G140"/>
  <c r="I140"/>
  <c r="G139"/>
  <c r="I139"/>
  <c r="G138"/>
  <c r="I138"/>
  <c r="G137"/>
  <c r="I137"/>
  <c r="I136"/>
  <c r="I135"/>
  <c r="I134"/>
  <c r="I133"/>
  <c r="I132"/>
  <c r="I131"/>
  <c r="G129"/>
  <c r="I129" s="1"/>
  <c r="G128"/>
  <c r="I128" s="1"/>
  <c r="I126"/>
  <c r="I125"/>
  <c r="I124"/>
  <c r="I123"/>
  <c r="G122"/>
  <c r="I122" s="1"/>
  <c r="I121"/>
  <c r="I120"/>
  <c r="G119"/>
  <c r="I119" s="1"/>
  <c r="I118"/>
  <c r="G117"/>
  <c r="I117"/>
  <c r="G116"/>
  <c r="I116"/>
  <c r="I114"/>
  <c r="I113"/>
  <c r="G110"/>
  <c r="I110" s="1"/>
  <c r="I109"/>
  <c r="I107"/>
  <c r="I106"/>
  <c r="I103"/>
  <c r="I102"/>
  <c r="I101"/>
  <c r="I100"/>
  <c r="I99"/>
  <c r="I98"/>
  <c r="I95"/>
  <c r="I94"/>
  <c r="I93"/>
  <c r="I92"/>
  <c r="I91"/>
  <c r="I90"/>
  <c r="I89"/>
  <c r="I87"/>
  <c r="I86"/>
  <c r="I85"/>
  <c r="I84"/>
  <c r="I83"/>
  <c r="I82"/>
  <c r="I81"/>
  <c r="I80"/>
  <c r="I78"/>
  <c r="H69"/>
  <c r="G69"/>
  <c r="I69"/>
  <c r="F69"/>
  <c r="E69"/>
  <c r="D69"/>
  <c r="C69"/>
  <c r="H68"/>
  <c r="G68"/>
  <c r="I68" s="1"/>
  <c r="F68"/>
  <c r="E68"/>
  <c r="D68"/>
  <c r="C68"/>
  <c r="H67"/>
  <c r="G67"/>
  <c r="I67"/>
  <c r="F67"/>
  <c r="E67"/>
  <c r="D67"/>
  <c r="C67"/>
  <c r="H66"/>
  <c r="G66"/>
  <c r="I66" s="1"/>
  <c r="F66"/>
  <c r="E66"/>
  <c r="D66"/>
  <c r="C66"/>
  <c r="H65"/>
  <c r="G65"/>
  <c r="I65"/>
  <c r="F65"/>
  <c r="E65"/>
  <c r="D65"/>
  <c r="C65"/>
  <c r="H64"/>
  <c r="G64"/>
  <c r="I64" s="1"/>
  <c r="F64"/>
  <c r="E64"/>
  <c r="D64"/>
  <c r="C64"/>
  <c r="H63"/>
  <c r="F63"/>
  <c r="E63"/>
  <c r="D63"/>
  <c r="C63"/>
  <c r="H62"/>
  <c r="F62"/>
  <c r="E62"/>
  <c r="D62"/>
  <c r="C62"/>
  <c r="H61"/>
  <c r="G61"/>
  <c r="I61"/>
  <c r="F61"/>
  <c r="E61"/>
  <c r="D61"/>
  <c r="C61"/>
  <c r="H60"/>
  <c r="F60"/>
  <c r="E60"/>
  <c r="D60"/>
  <c r="C60"/>
  <c r="H59"/>
  <c r="G59"/>
  <c r="I59" s="1"/>
  <c r="F59"/>
  <c r="E59"/>
  <c r="D59"/>
  <c r="C59"/>
  <c r="H58"/>
  <c r="G58"/>
  <c r="I58"/>
  <c r="F58"/>
  <c r="E58"/>
  <c r="D58"/>
  <c r="C58"/>
  <c r="H57"/>
  <c r="G57"/>
  <c r="I57" s="1"/>
  <c r="F57"/>
  <c r="E57"/>
  <c r="D57"/>
  <c r="C57"/>
  <c r="H56"/>
  <c r="F56"/>
  <c r="E56"/>
  <c r="D56"/>
  <c r="C56"/>
  <c r="H55"/>
  <c r="F55"/>
  <c r="E55"/>
  <c r="D55"/>
  <c r="C55"/>
  <c r="H18"/>
  <c r="H17" s="1"/>
  <c r="H21"/>
  <c r="H19" s="1"/>
  <c r="I19" s="1"/>
  <c r="H23"/>
  <c r="H25"/>
  <c r="H26"/>
  <c r="H24" s="1"/>
  <c r="I24" s="1"/>
  <c r="H27"/>
  <c r="H29"/>
  <c r="H32"/>
  <c r="H31" s="1"/>
  <c r="I31" s="1"/>
  <c r="H33"/>
  <c r="H37"/>
  <c r="H38"/>
  <c r="H39"/>
  <c r="H40"/>
  <c r="H41"/>
  <c r="H42"/>
  <c r="H43"/>
  <c r="I43" s="1"/>
  <c r="H44"/>
  <c r="H46"/>
  <c r="H48"/>
  <c r="H51"/>
  <c r="H49" s="1"/>
  <c r="H52"/>
  <c r="G18"/>
  <c r="G17"/>
  <c r="G21"/>
  <c r="G23"/>
  <c r="G25"/>
  <c r="G26"/>
  <c r="G24"/>
  <c r="G27"/>
  <c r="G29"/>
  <c r="G32"/>
  <c r="G31" s="1"/>
  <c r="G33"/>
  <c r="G42"/>
  <c r="G43"/>
  <c r="G44"/>
  <c r="G46"/>
  <c r="G48"/>
  <c r="F18"/>
  <c r="F17" s="1"/>
  <c r="F21"/>
  <c r="F19" s="1"/>
  <c r="F23"/>
  <c r="F25"/>
  <c r="F26"/>
  <c r="F24" s="1"/>
  <c r="F27"/>
  <c r="F29"/>
  <c r="F32"/>
  <c r="F31" s="1"/>
  <c r="F33"/>
  <c r="F37"/>
  <c r="F38"/>
  <c r="F39"/>
  <c r="F40"/>
  <c r="F41"/>
  <c r="F42"/>
  <c r="F43"/>
  <c r="F44"/>
  <c r="F46"/>
  <c r="F51"/>
  <c r="F49"/>
  <c r="F52"/>
  <c r="E18"/>
  <c r="E17" s="1"/>
  <c r="E21"/>
  <c r="E19" s="1"/>
  <c r="E23"/>
  <c r="E25"/>
  <c r="E26"/>
  <c r="E24" s="1"/>
  <c r="E27"/>
  <c r="E29"/>
  <c r="E32"/>
  <c r="E31" s="1"/>
  <c r="E33"/>
  <c r="E37"/>
  <c r="E38"/>
  <c r="E39"/>
  <c r="E40"/>
  <c r="E41"/>
  <c r="E42"/>
  <c r="E43"/>
  <c r="E44"/>
  <c r="E46"/>
  <c r="E48"/>
  <c r="E51"/>
  <c r="E49" s="1"/>
  <c r="E52"/>
  <c r="D21"/>
  <c r="D19"/>
  <c r="D23"/>
  <c r="D25"/>
  <c r="D26"/>
  <c r="D24"/>
  <c r="D27"/>
  <c r="D16"/>
  <c r="D15" s="1"/>
  <c r="D29"/>
  <c r="D32"/>
  <c r="D31" s="1"/>
  <c r="D33"/>
  <c r="D39"/>
  <c r="D40"/>
  <c r="D41"/>
  <c r="D46"/>
  <c r="D48"/>
  <c r="D51"/>
  <c r="D49"/>
  <c r="D52"/>
  <c r="C18"/>
  <c r="C17"/>
  <c r="C21"/>
  <c r="C19"/>
  <c r="C23"/>
  <c r="C25"/>
  <c r="C26"/>
  <c r="C24"/>
  <c r="C27"/>
  <c r="C16"/>
  <c r="C28"/>
  <c r="C15"/>
  <c r="C14" s="1"/>
  <c r="C29"/>
  <c r="C32"/>
  <c r="C33"/>
  <c r="C31"/>
  <c r="C37"/>
  <c r="C36" s="1"/>
  <c r="C38"/>
  <c r="C39"/>
  <c r="C40"/>
  <c r="C41"/>
  <c r="C42"/>
  <c r="C44"/>
  <c r="C45"/>
  <c r="C46"/>
  <c r="C47"/>
  <c r="C48"/>
  <c r="C51"/>
  <c r="C49" s="1"/>
  <c r="C52"/>
  <c r="I46"/>
  <c r="I42"/>
  <c r="I33"/>
  <c r="I32"/>
  <c r="I29"/>
  <c r="I27"/>
  <c r="I26"/>
  <c r="I25"/>
  <c r="I23"/>
  <c r="I21"/>
  <c r="I18"/>
  <c r="H331" i="25"/>
  <c r="G315"/>
  <c r="G331" s="1"/>
  <c r="I331" s="1"/>
  <c r="F331"/>
  <c r="E331"/>
  <c r="D331"/>
  <c r="C331"/>
  <c r="H330"/>
  <c r="G321"/>
  <c r="G330" s="1"/>
  <c r="F330"/>
  <c r="E330"/>
  <c r="D330"/>
  <c r="C330"/>
  <c r="H329"/>
  <c r="I329"/>
  <c r="F329"/>
  <c r="E329"/>
  <c r="D329"/>
  <c r="C329"/>
  <c r="H328"/>
  <c r="G320"/>
  <c r="G328" s="1"/>
  <c r="F328"/>
  <c r="E328"/>
  <c r="E327" s="1"/>
  <c r="D328"/>
  <c r="C328"/>
  <c r="C327" s="1"/>
  <c r="H327"/>
  <c r="F327"/>
  <c r="D327"/>
  <c r="H309"/>
  <c r="H312" s="1"/>
  <c r="H313"/>
  <c r="H319"/>
  <c r="H325"/>
  <c r="G310"/>
  <c r="G311"/>
  <c r="G309"/>
  <c r="G312" s="1"/>
  <c r="G314"/>
  <c r="G313" s="1"/>
  <c r="G319"/>
  <c r="I319" s="1"/>
  <c r="G316"/>
  <c r="F309"/>
  <c r="F312" s="1"/>
  <c r="F326" s="1"/>
  <c r="F313"/>
  <c r="F319"/>
  <c r="F325"/>
  <c r="E309"/>
  <c r="E312" s="1"/>
  <c r="E326" s="1"/>
  <c r="E313"/>
  <c r="E319"/>
  <c r="E325"/>
  <c r="D309"/>
  <c r="D312" s="1"/>
  <c r="D326" s="1"/>
  <c r="D313"/>
  <c r="D319"/>
  <c r="D325"/>
  <c r="C309"/>
  <c r="C312" s="1"/>
  <c r="C326" s="1"/>
  <c r="C313"/>
  <c r="C319"/>
  <c r="C325"/>
  <c r="G324"/>
  <c r="I324"/>
  <c r="G323"/>
  <c r="I323"/>
  <c r="G322"/>
  <c r="I322"/>
  <c r="I321"/>
  <c r="I320"/>
  <c r="G318"/>
  <c r="I318" s="1"/>
  <c r="G317"/>
  <c r="I317" s="1"/>
  <c r="I316"/>
  <c r="I315"/>
  <c r="I314"/>
  <c r="I311"/>
  <c r="I310"/>
  <c r="H301"/>
  <c r="I301" s="1"/>
  <c r="G291"/>
  <c r="G301"/>
  <c r="F301"/>
  <c r="E301"/>
  <c r="D301"/>
  <c r="C301"/>
  <c r="H300"/>
  <c r="I300" s="1"/>
  <c r="G290"/>
  <c r="G300"/>
  <c r="F300"/>
  <c r="E300"/>
  <c r="D300"/>
  <c r="C300"/>
  <c r="H299"/>
  <c r="I299" s="1"/>
  <c r="G289"/>
  <c r="G299"/>
  <c r="G298" s="1"/>
  <c r="I298" s="1"/>
  <c r="F299"/>
  <c r="F298" s="1"/>
  <c r="E299"/>
  <c r="D299"/>
  <c r="D298" s="1"/>
  <c r="C299"/>
  <c r="H298"/>
  <c r="E298"/>
  <c r="C298"/>
  <c r="H275"/>
  <c r="H287"/>
  <c r="H297" s="1"/>
  <c r="H288"/>
  <c r="H296"/>
  <c r="G276"/>
  <c r="G278"/>
  <c r="G279"/>
  <c r="G280"/>
  <c r="G281"/>
  <c r="G282"/>
  <c r="G285"/>
  <c r="G277"/>
  <c r="G283"/>
  <c r="G284"/>
  <c r="G275"/>
  <c r="G287" s="1"/>
  <c r="G288"/>
  <c r="G296" s="1"/>
  <c r="I296" s="1"/>
  <c r="F275"/>
  <c r="F287"/>
  <c r="F297" s="1"/>
  <c r="F288"/>
  <c r="F296"/>
  <c r="E275"/>
  <c r="E287" s="1"/>
  <c r="E288"/>
  <c r="E296" s="1"/>
  <c r="D275"/>
  <c r="D287"/>
  <c r="D297" s="1"/>
  <c r="D288"/>
  <c r="D296"/>
  <c r="C275"/>
  <c r="C287" s="1"/>
  <c r="C288"/>
  <c r="C296" s="1"/>
  <c r="G295"/>
  <c r="I295" s="1"/>
  <c r="G294"/>
  <c r="I294" s="1"/>
  <c r="G293"/>
  <c r="I293" s="1"/>
  <c r="G292"/>
  <c r="I292" s="1"/>
  <c r="I291"/>
  <c r="I290"/>
  <c r="I289"/>
  <c r="I286"/>
  <c r="I285"/>
  <c r="I284"/>
  <c r="I283"/>
  <c r="I282"/>
  <c r="I281"/>
  <c r="I280"/>
  <c r="I279"/>
  <c r="I278"/>
  <c r="I277"/>
  <c r="I276"/>
  <c r="I275"/>
  <c r="H267"/>
  <c r="G254"/>
  <c r="G267" s="1"/>
  <c r="F267"/>
  <c r="E267"/>
  <c r="D267"/>
  <c r="C267"/>
  <c r="H266"/>
  <c r="G244"/>
  <c r="G248"/>
  <c r="G266" s="1"/>
  <c r="I266" s="1"/>
  <c r="G253"/>
  <c r="G260"/>
  <c r="F266"/>
  <c r="E266"/>
  <c r="D266"/>
  <c r="C266"/>
  <c r="H265"/>
  <c r="G247"/>
  <c r="G252"/>
  <c r="G259"/>
  <c r="G243"/>
  <c r="G265"/>
  <c r="I265" s="1"/>
  <c r="F265"/>
  <c r="F264" s="1"/>
  <c r="E265"/>
  <c r="D265"/>
  <c r="D264" s="1"/>
  <c r="C265"/>
  <c r="H264"/>
  <c r="E264"/>
  <c r="C264"/>
  <c r="H232"/>
  <c r="H241"/>
  <c r="H242"/>
  <c r="H246"/>
  <c r="H262" s="1"/>
  <c r="H251"/>
  <c r="H258"/>
  <c r="G233"/>
  <c r="G234"/>
  <c r="G235"/>
  <c r="G236"/>
  <c r="G237"/>
  <c r="G238"/>
  <c r="G239"/>
  <c r="G232"/>
  <c r="G240"/>
  <c r="G241"/>
  <c r="G242"/>
  <c r="G246"/>
  <c r="G262" s="1"/>
  <c r="G263" s="1"/>
  <c r="G251"/>
  <c r="G258"/>
  <c r="F232"/>
  <c r="F241"/>
  <c r="F242"/>
  <c r="F246"/>
  <c r="F262" s="1"/>
  <c r="F263" s="1"/>
  <c r="F251"/>
  <c r="F258"/>
  <c r="E232"/>
  <c r="E241"/>
  <c r="E242"/>
  <c r="E246"/>
  <c r="E262" s="1"/>
  <c r="E263" s="1"/>
  <c r="E251"/>
  <c r="E258"/>
  <c r="D232"/>
  <c r="D241"/>
  <c r="D242"/>
  <c r="D246"/>
  <c r="D262" s="1"/>
  <c r="D263" s="1"/>
  <c r="D251"/>
  <c r="D258"/>
  <c r="C232"/>
  <c r="C241"/>
  <c r="C242"/>
  <c r="C246"/>
  <c r="C262" s="1"/>
  <c r="C263" s="1"/>
  <c r="C251"/>
  <c r="C258"/>
  <c r="I261"/>
  <c r="I260"/>
  <c r="I259"/>
  <c r="I258"/>
  <c r="G257"/>
  <c r="I257" s="1"/>
  <c r="G256"/>
  <c r="I256" s="1"/>
  <c r="G255"/>
  <c r="I255" s="1"/>
  <c r="I253"/>
  <c r="I252"/>
  <c r="I251"/>
  <c r="I250"/>
  <c r="I248"/>
  <c r="I247"/>
  <c r="I246"/>
  <c r="G245"/>
  <c r="I245"/>
  <c r="I244"/>
  <c r="I243"/>
  <c r="I242"/>
  <c r="I241"/>
  <c r="I240"/>
  <c r="I239"/>
  <c r="I238"/>
  <c r="I237"/>
  <c r="I236"/>
  <c r="I235"/>
  <c r="I234"/>
  <c r="I233"/>
  <c r="I232"/>
  <c r="H224"/>
  <c r="G108"/>
  <c r="G135"/>
  <c r="G224" s="1"/>
  <c r="G178"/>
  <c r="G206"/>
  <c r="F224"/>
  <c r="E224"/>
  <c r="D224"/>
  <c r="C224"/>
  <c r="H223"/>
  <c r="I223"/>
  <c r="D223"/>
  <c r="C223"/>
  <c r="H222"/>
  <c r="G134"/>
  <c r="G152"/>
  <c r="G177"/>
  <c r="G205"/>
  <c r="G126"/>
  <c r="G198"/>
  <c r="G222"/>
  <c r="I222" s="1"/>
  <c r="F222"/>
  <c r="E222"/>
  <c r="D222"/>
  <c r="C222"/>
  <c r="H221"/>
  <c r="E221"/>
  <c r="F221"/>
  <c r="G221" s="1"/>
  <c r="D221"/>
  <c r="C221"/>
  <c r="H220"/>
  <c r="E220"/>
  <c r="F220"/>
  <c r="G220"/>
  <c r="I220" s="1"/>
  <c r="D220"/>
  <c r="C220"/>
  <c r="H219"/>
  <c r="E219"/>
  <c r="F219"/>
  <c r="G219" s="1"/>
  <c r="D219"/>
  <c r="C219"/>
  <c r="H218"/>
  <c r="E218"/>
  <c r="F218"/>
  <c r="G218"/>
  <c r="I218" s="1"/>
  <c r="D218"/>
  <c r="C218"/>
  <c r="H217"/>
  <c r="G217"/>
  <c r="F217"/>
  <c r="E217"/>
  <c r="D217"/>
  <c r="H216"/>
  <c r="E216"/>
  <c r="F216"/>
  <c r="G216"/>
  <c r="I216"/>
  <c r="D216"/>
  <c r="C216"/>
  <c r="H215"/>
  <c r="E215"/>
  <c r="F215"/>
  <c r="G215"/>
  <c r="D215"/>
  <c r="C215"/>
  <c r="H214"/>
  <c r="E214"/>
  <c r="F214"/>
  <c r="G214"/>
  <c r="I214" s="1"/>
  <c r="D214"/>
  <c r="C214"/>
  <c r="H117"/>
  <c r="H213" s="1"/>
  <c r="E213"/>
  <c r="F213"/>
  <c r="G213"/>
  <c r="D213"/>
  <c r="C213"/>
  <c r="H212"/>
  <c r="E212"/>
  <c r="F212"/>
  <c r="G212" s="1"/>
  <c r="D212"/>
  <c r="C212"/>
  <c r="H211"/>
  <c r="E211"/>
  <c r="F211"/>
  <c r="G211" s="1"/>
  <c r="D211"/>
  <c r="C211"/>
  <c r="F210"/>
  <c r="E210"/>
  <c r="D210"/>
  <c r="C210"/>
  <c r="H76"/>
  <c r="H103" s="1"/>
  <c r="H91"/>
  <c r="H94"/>
  <c r="H104"/>
  <c r="H110"/>
  <c r="H119"/>
  <c r="H122"/>
  <c r="H129"/>
  <c r="H141"/>
  <c r="H147"/>
  <c r="H161"/>
  <c r="H174"/>
  <c r="H208" s="1"/>
  <c r="H182"/>
  <c r="H189"/>
  <c r="H194"/>
  <c r="H202"/>
  <c r="G77"/>
  <c r="G78"/>
  <c r="G79"/>
  <c r="G80"/>
  <c r="G81"/>
  <c r="G82"/>
  <c r="G83"/>
  <c r="G84"/>
  <c r="G85"/>
  <c r="G86"/>
  <c r="G87"/>
  <c r="G88"/>
  <c r="G89"/>
  <c r="G90"/>
  <c r="G76"/>
  <c r="G92"/>
  <c r="G93"/>
  <c r="G91" s="1"/>
  <c r="G97"/>
  <c r="G98"/>
  <c r="G99"/>
  <c r="G95"/>
  <c r="G100"/>
  <c r="G94" s="1"/>
  <c r="G101"/>
  <c r="G96"/>
  <c r="G102"/>
  <c r="G105"/>
  <c r="G106"/>
  <c r="G104"/>
  <c r="G111"/>
  <c r="G112"/>
  <c r="G113"/>
  <c r="G110"/>
  <c r="G117"/>
  <c r="G120"/>
  <c r="G119" s="1"/>
  <c r="G123"/>
  <c r="G122" s="1"/>
  <c r="G124"/>
  <c r="G125"/>
  <c r="G130"/>
  <c r="G131"/>
  <c r="G132"/>
  <c r="G133"/>
  <c r="G129"/>
  <c r="E141"/>
  <c r="F141"/>
  <c r="G141" s="1"/>
  <c r="G148"/>
  <c r="G149"/>
  <c r="G150"/>
  <c r="G151"/>
  <c r="G147"/>
  <c r="G162"/>
  <c r="G163"/>
  <c r="G164"/>
  <c r="G166"/>
  <c r="G165"/>
  <c r="G161"/>
  <c r="G175"/>
  <c r="G176"/>
  <c r="G174" s="1"/>
  <c r="G184"/>
  <c r="G182" s="1"/>
  <c r="G185"/>
  <c r="G183"/>
  <c r="G190"/>
  <c r="G189" s="1"/>
  <c r="G195"/>
  <c r="G194" s="1"/>
  <c r="G201"/>
  <c r="G203"/>
  <c r="G204"/>
  <c r="G202" s="1"/>
  <c r="F76"/>
  <c r="F103" s="1"/>
  <c r="F209" s="1"/>
  <c r="F91"/>
  <c r="F94"/>
  <c r="F104"/>
  <c r="F110"/>
  <c r="F119"/>
  <c r="F122"/>
  <c r="F129"/>
  <c r="F147"/>
  <c r="F161"/>
  <c r="F174"/>
  <c r="F182"/>
  <c r="F189"/>
  <c r="F194"/>
  <c r="F202"/>
  <c r="F208"/>
  <c r="E76"/>
  <c r="E103" s="1"/>
  <c r="E209" s="1"/>
  <c r="E91"/>
  <c r="E94"/>
  <c r="E104"/>
  <c r="E110"/>
  <c r="E119"/>
  <c r="E122"/>
  <c r="E129"/>
  <c r="E147"/>
  <c r="E161"/>
  <c r="E174"/>
  <c r="E182"/>
  <c r="E189"/>
  <c r="E194"/>
  <c r="E202"/>
  <c r="E208"/>
  <c r="D76"/>
  <c r="D103" s="1"/>
  <c r="D91"/>
  <c r="D94"/>
  <c r="D104"/>
  <c r="D208" s="1"/>
  <c r="D110"/>
  <c r="D119"/>
  <c r="D122"/>
  <c r="D129"/>
  <c r="D141"/>
  <c r="D147"/>
  <c r="D161"/>
  <c r="D174"/>
  <c r="D182"/>
  <c r="D189"/>
  <c r="D194"/>
  <c r="D202"/>
  <c r="C76"/>
  <c r="C91"/>
  <c r="C94"/>
  <c r="C103"/>
  <c r="C209" s="1"/>
  <c r="C104"/>
  <c r="C110"/>
  <c r="C119"/>
  <c r="C122"/>
  <c r="C129"/>
  <c r="C141"/>
  <c r="C147"/>
  <c r="C161"/>
  <c r="C174"/>
  <c r="C182"/>
  <c r="C189"/>
  <c r="C194"/>
  <c r="C202"/>
  <c r="C208"/>
  <c r="G207"/>
  <c r="I207"/>
  <c r="I206"/>
  <c r="I205"/>
  <c r="I204"/>
  <c r="I203"/>
  <c r="I201"/>
  <c r="I200"/>
  <c r="I198"/>
  <c r="G197"/>
  <c r="I197"/>
  <c r="G196"/>
  <c r="I196"/>
  <c r="I195"/>
  <c r="G193"/>
  <c r="I193"/>
  <c r="G192"/>
  <c r="G191"/>
  <c r="I191" s="1"/>
  <c r="I190"/>
  <c r="G188"/>
  <c r="G187"/>
  <c r="I187"/>
  <c r="I185"/>
  <c r="I184"/>
  <c r="G181"/>
  <c r="I181" s="1"/>
  <c r="G180"/>
  <c r="I180" s="1"/>
  <c r="G179"/>
  <c r="I179" s="1"/>
  <c r="I178"/>
  <c r="I177"/>
  <c r="I176"/>
  <c r="I175"/>
  <c r="G173"/>
  <c r="I173"/>
  <c r="G172"/>
  <c r="I172"/>
  <c r="G171"/>
  <c r="I171"/>
  <c r="G170"/>
  <c r="I170"/>
  <c r="G169"/>
  <c r="I169"/>
  <c r="G168"/>
  <c r="I168"/>
  <c r="G167"/>
  <c r="I167"/>
  <c r="I166"/>
  <c r="I165"/>
  <c r="I164"/>
  <c r="I163"/>
  <c r="I162"/>
  <c r="I161"/>
  <c r="G160"/>
  <c r="I160"/>
  <c r="G159"/>
  <c r="I159"/>
  <c r="G158"/>
  <c r="I158"/>
  <c r="G157"/>
  <c r="I157"/>
  <c r="G156"/>
  <c r="I156"/>
  <c r="G155"/>
  <c r="I155"/>
  <c r="G154"/>
  <c r="I154"/>
  <c r="I151"/>
  <c r="I150"/>
  <c r="I149"/>
  <c r="I148"/>
  <c r="I147"/>
  <c r="G146"/>
  <c r="I146" s="1"/>
  <c r="G145"/>
  <c r="I145" s="1"/>
  <c r="G144"/>
  <c r="I144" s="1"/>
  <c r="G143"/>
  <c r="I143" s="1"/>
  <c r="G142"/>
  <c r="I142" s="1"/>
  <c r="I140"/>
  <c r="G139"/>
  <c r="I139" s="1"/>
  <c r="G138"/>
  <c r="I138" s="1"/>
  <c r="G137"/>
  <c r="I137" s="1"/>
  <c r="G136"/>
  <c r="I136" s="1"/>
  <c r="I135"/>
  <c r="I134"/>
  <c r="I133"/>
  <c r="I132"/>
  <c r="I131"/>
  <c r="I130"/>
  <c r="I129"/>
  <c r="G128"/>
  <c r="I128"/>
  <c r="G127"/>
  <c r="I127"/>
  <c r="I125"/>
  <c r="I124"/>
  <c r="I123"/>
  <c r="G121"/>
  <c r="I121"/>
  <c r="I120"/>
  <c r="G118"/>
  <c r="I118"/>
  <c r="I117"/>
  <c r="G116"/>
  <c r="I116" s="1"/>
  <c r="G115"/>
  <c r="I115" s="1"/>
  <c r="I113"/>
  <c r="I112"/>
  <c r="I110"/>
  <c r="G109"/>
  <c r="I109"/>
  <c r="I108"/>
  <c r="I106"/>
  <c r="I105"/>
  <c r="I104"/>
  <c r="I102"/>
  <c r="I101"/>
  <c r="I100"/>
  <c r="I99"/>
  <c r="I98"/>
  <c r="I97"/>
  <c r="I93"/>
  <c r="I92"/>
  <c r="I90"/>
  <c r="I89"/>
  <c r="I88"/>
  <c r="I86"/>
  <c r="I85"/>
  <c r="I84"/>
  <c r="I83"/>
  <c r="I82"/>
  <c r="I81"/>
  <c r="I80"/>
  <c r="I79"/>
  <c r="I77"/>
  <c r="I76"/>
  <c r="H68"/>
  <c r="F68"/>
  <c r="E68"/>
  <c r="D68"/>
  <c r="C68"/>
  <c r="H67"/>
  <c r="G67"/>
  <c r="I67"/>
  <c r="F67"/>
  <c r="E67"/>
  <c r="D67"/>
  <c r="C67"/>
  <c r="H66"/>
  <c r="F66"/>
  <c r="E66"/>
  <c r="D66"/>
  <c r="C66"/>
  <c r="H65"/>
  <c r="F65"/>
  <c r="E65"/>
  <c r="D65"/>
  <c r="C65"/>
  <c r="H64"/>
  <c r="F64"/>
  <c r="E64"/>
  <c r="D64"/>
  <c r="C64"/>
  <c r="H63"/>
  <c r="F63"/>
  <c r="E63"/>
  <c r="D63"/>
  <c r="C63"/>
  <c r="H62"/>
  <c r="G62"/>
  <c r="I62" s="1"/>
  <c r="F62"/>
  <c r="E62"/>
  <c r="D62"/>
  <c r="C62"/>
  <c r="H61"/>
  <c r="G61"/>
  <c r="I61"/>
  <c r="F61"/>
  <c r="E61"/>
  <c r="D61"/>
  <c r="C61"/>
  <c r="H60"/>
  <c r="F60"/>
  <c r="E60"/>
  <c r="D60"/>
  <c r="C60"/>
  <c r="H59"/>
  <c r="G59"/>
  <c r="I59"/>
  <c r="F59"/>
  <c r="E59"/>
  <c r="D59"/>
  <c r="C59"/>
  <c r="H58"/>
  <c r="F58"/>
  <c r="E58"/>
  <c r="D58"/>
  <c r="C58"/>
  <c r="H57"/>
  <c r="F57"/>
  <c r="E57"/>
  <c r="D57"/>
  <c r="C57"/>
  <c r="H56"/>
  <c r="G56"/>
  <c r="I56" s="1"/>
  <c r="F56"/>
  <c r="E56"/>
  <c r="D56"/>
  <c r="C56"/>
  <c r="H55"/>
  <c r="F55"/>
  <c r="E55"/>
  <c r="D55"/>
  <c r="C55"/>
  <c r="H54"/>
  <c r="G54"/>
  <c r="I54" s="1"/>
  <c r="F54"/>
  <c r="E54"/>
  <c r="D54"/>
  <c r="C54"/>
  <c r="H18"/>
  <c r="H17" s="1"/>
  <c r="H21"/>
  <c r="H19" s="1"/>
  <c r="I19" s="1"/>
  <c r="H23"/>
  <c r="H25"/>
  <c r="H26"/>
  <c r="H24" s="1"/>
  <c r="H27"/>
  <c r="H28"/>
  <c r="H29"/>
  <c r="H32"/>
  <c r="H33"/>
  <c r="H31" s="1"/>
  <c r="H36"/>
  <c r="H37"/>
  <c r="H39"/>
  <c r="H40"/>
  <c r="H41"/>
  <c r="H42"/>
  <c r="H43"/>
  <c r="H44"/>
  <c r="H45"/>
  <c r="H46"/>
  <c r="H47"/>
  <c r="H50"/>
  <c r="H48" s="1"/>
  <c r="H51"/>
  <c r="G18"/>
  <c r="G17"/>
  <c r="G21"/>
  <c r="G19"/>
  <c r="G23"/>
  <c r="G26"/>
  <c r="G27"/>
  <c r="G28"/>
  <c r="G29"/>
  <c r="G33"/>
  <c r="G38"/>
  <c r="G39"/>
  <c r="G40"/>
  <c r="G41"/>
  <c r="G42"/>
  <c r="G43"/>
  <c r="G45"/>
  <c r="G47"/>
  <c r="F18"/>
  <c r="F17" s="1"/>
  <c r="F21"/>
  <c r="F19" s="1"/>
  <c r="F23"/>
  <c r="F25"/>
  <c r="F26"/>
  <c r="F24" s="1"/>
  <c r="F27"/>
  <c r="F28"/>
  <c r="F29"/>
  <c r="F32"/>
  <c r="F33"/>
  <c r="F31" s="1"/>
  <c r="F36"/>
  <c r="F37"/>
  <c r="F35" s="1"/>
  <c r="F34" s="1"/>
  <c r="F38"/>
  <c r="F39"/>
  <c r="F40"/>
  <c r="F41"/>
  <c r="F42"/>
  <c r="F43"/>
  <c r="F44"/>
  <c r="F45"/>
  <c r="F46"/>
  <c r="F50"/>
  <c r="F48"/>
  <c r="F51"/>
  <c r="E18"/>
  <c r="E17" s="1"/>
  <c r="E21"/>
  <c r="E19" s="1"/>
  <c r="E23"/>
  <c r="E25"/>
  <c r="E26"/>
  <c r="E24" s="1"/>
  <c r="E27"/>
  <c r="E28"/>
  <c r="E29"/>
  <c r="E32"/>
  <c r="E33"/>
  <c r="E31" s="1"/>
  <c r="E36"/>
  <c r="E37"/>
  <c r="E35" s="1"/>
  <c r="E38"/>
  <c r="E39"/>
  <c r="E40"/>
  <c r="E41"/>
  <c r="E42"/>
  <c r="E43"/>
  <c r="E44"/>
  <c r="E45"/>
  <c r="E46"/>
  <c r="E47"/>
  <c r="E50"/>
  <c r="E48" s="1"/>
  <c r="E51"/>
  <c r="D18"/>
  <c r="D17"/>
  <c r="D21"/>
  <c r="D19"/>
  <c r="D23"/>
  <c r="D25"/>
  <c r="D26"/>
  <c r="D24"/>
  <c r="D27"/>
  <c r="D16"/>
  <c r="D28"/>
  <c r="D15"/>
  <c r="D14" s="1"/>
  <c r="D53" s="1"/>
  <c r="D29"/>
  <c r="D32"/>
  <c r="D33"/>
  <c r="D31"/>
  <c r="D36"/>
  <c r="D37"/>
  <c r="D38"/>
  <c r="D39"/>
  <c r="D40"/>
  <c r="D41"/>
  <c r="D42"/>
  <c r="D43"/>
  <c r="D44"/>
  <c r="D45"/>
  <c r="D35"/>
  <c r="D46"/>
  <c r="D47"/>
  <c r="D50"/>
  <c r="D48"/>
  <c r="D51"/>
  <c r="D34"/>
  <c r="C18"/>
  <c r="C17" s="1"/>
  <c r="C21"/>
  <c r="C19" s="1"/>
  <c r="C23"/>
  <c r="C25"/>
  <c r="C26"/>
  <c r="C24" s="1"/>
  <c r="C27"/>
  <c r="C28"/>
  <c r="C29"/>
  <c r="C32"/>
  <c r="C33"/>
  <c r="C31" s="1"/>
  <c r="C36"/>
  <c r="C37"/>
  <c r="C38"/>
  <c r="C39"/>
  <c r="C40"/>
  <c r="C41"/>
  <c r="C43"/>
  <c r="C44"/>
  <c r="C45"/>
  <c r="C35"/>
  <c r="C46"/>
  <c r="C47"/>
  <c r="C50"/>
  <c r="C48"/>
  <c r="C51"/>
  <c r="C34"/>
  <c r="I45"/>
  <c r="I41"/>
  <c r="I39"/>
  <c r="I33"/>
  <c r="I29"/>
  <c r="I28"/>
  <c r="I27"/>
  <c r="I26"/>
  <c r="I23"/>
  <c r="I21"/>
  <c r="I18"/>
  <c r="H197" i="23"/>
  <c r="G197"/>
  <c r="F197"/>
  <c r="E197"/>
  <c r="D197"/>
  <c r="D198"/>
  <c r="D208" i="21"/>
  <c r="D207"/>
  <c r="H207"/>
  <c r="H212"/>
  <c r="H219"/>
  <c r="H218"/>
  <c r="H217"/>
  <c r="H186"/>
  <c r="H216"/>
  <c r="H215"/>
  <c r="H214"/>
  <c r="H213"/>
  <c r="H211"/>
  <c r="H210"/>
  <c r="H209"/>
  <c r="H208"/>
  <c r="H238"/>
  <c r="I54" s="1"/>
  <c r="H108"/>
  <c r="H309"/>
  <c r="H315"/>
  <c r="H172"/>
  <c r="I62"/>
  <c r="H198"/>
  <c r="I67"/>
  <c r="H254"/>
  <c r="H159"/>
  <c r="I61"/>
  <c r="H247"/>
  <c r="H145"/>
  <c r="I60" s="1"/>
  <c r="H242"/>
  <c r="H120"/>
  <c r="I57"/>
  <c r="H103"/>
  <c r="I53"/>
  <c r="I41"/>
  <c r="I40"/>
  <c r="I66"/>
  <c r="H191"/>
  <c r="I65" s="1"/>
  <c r="I64"/>
  <c r="H180"/>
  <c r="I63" s="1"/>
  <c r="H139"/>
  <c r="I59" s="1"/>
  <c r="H284"/>
  <c r="H127"/>
  <c r="I58"/>
  <c r="H117"/>
  <c r="I56"/>
  <c r="I55"/>
  <c r="H261"/>
  <c r="H295"/>
  <c r="I36"/>
  <c r="H262"/>
  <c r="H324"/>
  <c r="H296"/>
  <c r="I37"/>
  <c r="I38"/>
  <c r="I39"/>
  <c r="H325"/>
  <c r="I42"/>
  <c r="H297"/>
  <c r="I43"/>
  <c r="I44"/>
  <c r="I35"/>
  <c r="H326"/>
  <c r="I45"/>
  <c r="I46"/>
  <c r="H327"/>
  <c r="I49" s="1"/>
  <c r="I47" s="1"/>
  <c r="I34" s="1"/>
  <c r="H263"/>
  <c r="I50"/>
  <c r="H228"/>
  <c r="H305"/>
  <c r="H271"/>
  <c r="I28" s="1"/>
  <c r="I18"/>
  <c r="I17" s="1"/>
  <c r="I21"/>
  <c r="I19" s="1"/>
  <c r="I23"/>
  <c r="H90"/>
  <c r="I25" s="1"/>
  <c r="I24" s="1"/>
  <c r="I26"/>
  <c r="I27"/>
  <c r="I29"/>
  <c r="H93"/>
  <c r="I32" s="1"/>
  <c r="I31" s="1"/>
  <c r="I33"/>
  <c r="F115"/>
  <c r="G55" s="1"/>
  <c r="E115"/>
  <c r="F55" s="1"/>
  <c r="D115"/>
  <c r="E55" s="1"/>
  <c r="D55"/>
  <c r="D127"/>
  <c r="D284"/>
  <c r="E58" s="1"/>
  <c r="C108"/>
  <c r="D54" s="1"/>
  <c r="C238"/>
  <c r="C309"/>
  <c r="F198"/>
  <c r="G67" s="1"/>
  <c r="E198"/>
  <c r="F67" s="1"/>
  <c r="D198"/>
  <c r="E67" s="1"/>
  <c r="G66"/>
  <c r="F66"/>
  <c r="E66"/>
  <c r="F191"/>
  <c r="G65"/>
  <c r="E191"/>
  <c r="F65"/>
  <c r="D191"/>
  <c r="E65"/>
  <c r="F186"/>
  <c r="G64"/>
  <c r="E186"/>
  <c r="F64"/>
  <c r="D186"/>
  <c r="E64"/>
  <c r="F180"/>
  <c r="G63"/>
  <c r="E180"/>
  <c r="F63"/>
  <c r="D180"/>
  <c r="E63"/>
  <c r="F172"/>
  <c r="F315"/>
  <c r="G62"/>
  <c r="E172"/>
  <c r="E315"/>
  <c r="F62"/>
  <c r="D172"/>
  <c r="D315"/>
  <c r="E62"/>
  <c r="F159"/>
  <c r="F254"/>
  <c r="G61"/>
  <c r="E159"/>
  <c r="E254"/>
  <c r="F61" s="1"/>
  <c r="D159"/>
  <c r="D254"/>
  <c r="E61"/>
  <c r="F145"/>
  <c r="F247"/>
  <c r="G60" s="1"/>
  <c r="E145"/>
  <c r="E247"/>
  <c r="F60"/>
  <c r="D145"/>
  <c r="D247"/>
  <c r="E60" s="1"/>
  <c r="F139"/>
  <c r="G59" s="1"/>
  <c r="E139"/>
  <c r="F59" s="1"/>
  <c r="D139"/>
  <c r="E59" s="1"/>
  <c r="F127"/>
  <c r="F284"/>
  <c r="G58"/>
  <c r="E127"/>
  <c r="E284"/>
  <c r="F58" s="1"/>
  <c r="F120"/>
  <c r="F242"/>
  <c r="G57"/>
  <c r="E120"/>
  <c r="E242"/>
  <c r="F57" s="1"/>
  <c r="D120"/>
  <c r="D242"/>
  <c r="E57"/>
  <c r="F117"/>
  <c r="G56"/>
  <c r="E117"/>
  <c r="F56"/>
  <c r="D117"/>
  <c r="E56"/>
  <c r="F108"/>
  <c r="F238"/>
  <c r="F309"/>
  <c r="G54"/>
  <c r="E108"/>
  <c r="E238"/>
  <c r="E309"/>
  <c r="F54"/>
  <c r="D108"/>
  <c r="D238"/>
  <c r="D309"/>
  <c r="E54"/>
  <c r="F103"/>
  <c r="G53"/>
  <c r="E103"/>
  <c r="F53"/>
  <c r="D103"/>
  <c r="E53"/>
  <c r="C120"/>
  <c r="C242"/>
  <c r="D57" s="1"/>
  <c r="C159"/>
  <c r="C254"/>
  <c r="D61"/>
  <c r="C145"/>
  <c r="C247"/>
  <c r="D60" s="1"/>
  <c r="C139"/>
  <c r="D59" s="1"/>
  <c r="C103"/>
  <c r="D53" s="1"/>
  <c r="C127"/>
  <c r="C284"/>
  <c r="D58"/>
  <c r="G18"/>
  <c r="G17"/>
  <c r="G21"/>
  <c r="G19"/>
  <c r="G23"/>
  <c r="F90"/>
  <c r="G25" s="1"/>
  <c r="G24" s="1"/>
  <c r="G26"/>
  <c r="G27"/>
  <c r="F228"/>
  <c r="G28" s="1"/>
  <c r="F271"/>
  <c r="F305"/>
  <c r="G29"/>
  <c r="F93"/>
  <c r="G32" s="1"/>
  <c r="G31" s="1"/>
  <c r="G33"/>
  <c r="F207"/>
  <c r="F261"/>
  <c r="F295"/>
  <c r="G36"/>
  <c r="F208"/>
  <c r="F262"/>
  <c r="G37" s="1"/>
  <c r="F296"/>
  <c r="F324"/>
  <c r="F209"/>
  <c r="G38" s="1"/>
  <c r="F210"/>
  <c r="G39" s="1"/>
  <c r="F211"/>
  <c r="G40" s="1"/>
  <c r="F212"/>
  <c r="G41" s="1"/>
  <c r="F213"/>
  <c r="F325"/>
  <c r="G42"/>
  <c r="F214"/>
  <c r="F297"/>
  <c r="G43" s="1"/>
  <c r="F215"/>
  <c r="G44" s="1"/>
  <c r="F217"/>
  <c r="F326"/>
  <c r="G45" s="1"/>
  <c r="G46"/>
  <c r="F216"/>
  <c r="F327"/>
  <c r="G49" s="1"/>
  <c r="G47" s="1"/>
  <c r="F219"/>
  <c r="F263"/>
  <c r="G50"/>
  <c r="F18"/>
  <c r="F17"/>
  <c r="F21"/>
  <c r="F19"/>
  <c r="F23"/>
  <c r="E90"/>
  <c r="F25" s="1"/>
  <c r="F24" s="1"/>
  <c r="F16" s="1"/>
  <c r="F15" s="1"/>
  <c r="F14" s="1"/>
  <c r="F26"/>
  <c r="F27"/>
  <c r="E228"/>
  <c r="E271"/>
  <c r="E305"/>
  <c r="F28"/>
  <c r="F29"/>
  <c r="E93"/>
  <c r="F32"/>
  <c r="F33"/>
  <c r="F31"/>
  <c r="E207"/>
  <c r="F36" s="1"/>
  <c r="F35" s="1"/>
  <c r="F34" s="1"/>
  <c r="E261"/>
  <c r="E295"/>
  <c r="E208"/>
  <c r="E262"/>
  <c r="E296"/>
  <c r="E324"/>
  <c r="F37"/>
  <c r="E209"/>
  <c r="F38"/>
  <c r="E210"/>
  <c r="F39"/>
  <c r="E211"/>
  <c r="F40"/>
  <c r="E212"/>
  <c r="F41"/>
  <c r="E213"/>
  <c r="E325"/>
  <c r="F42" s="1"/>
  <c r="E214"/>
  <c r="E297"/>
  <c r="F43"/>
  <c r="E215"/>
  <c r="F44"/>
  <c r="E217"/>
  <c r="E326"/>
  <c r="F45"/>
  <c r="E218"/>
  <c r="F46"/>
  <c r="E216"/>
  <c r="E327"/>
  <c r="F49" s="1"/>
  <c r="F47" s="1"/>
  <c r="E219"/>
  <c r="E263"/>
  <c r="F50" s="1"/>
  <c r="D261"/>
  <c r="D295"/>
  <c r="E36"/>
  <c r="D262"/>
  <c r="D296"/>
  <c r="D324"/>
  <c r="E37"/>
  <c r="D209"/>
  <c r="E38"/>
  <c r="D210"/>
  <c r="E39"/>
  <c r="D211"/>
  <c r="E40"/>
  <c r="D212"/>
  <c r="E41"/>
  <c r="D213"/>
  <c r="D325"/>
  <c r="E42" s="1"/>
  <c r="D214"/>
  <c r="D297"/>
  <c r="E43"/>
  <c r="D215"/>
  <c r="E44"/>
  <c r="D217"/>
  <c r="D326"/>
  <c r="E45"/>
  <c r="D218"/>
  <c r="E46"/>
  <c r="D216"/>
  <c r="D327"/>
  <c r="E49" s="1"/>
  <c r="E47" s="1"/>
  <c r="D219"/>
  <c r="D263"/>
  <c r="E50" s="1"/>
  <c r="E33"/>
  <c r="D93"/>
  <c r="E32" s="1"/>
  <c r="E31" s="1"/>
  <c r="E29"/>
  <c r="D228"/>
  <c r="D271"/>
  <c r="D305"/>
  <c r="E27"/>
  <c r="E26"/>
  <c r="D90"/>
  <c r="E25" s="1"/>
  <c r="E24"/>
  <c r="E23"/>
  <c r="E21"/>
  <c r="E19" s="1"/>
  <c r="E18"/>
  <c r="E17" s="1"/>
  <c r="E16"/>
  <c r="C198"/>
  <c r="D67" s="1"/>
  <c r="D66"/>
  <c r="C191"/>
  <c r="D65" s="1"/>
  <c r="C186"/>
  <c r="D64" s="1"/>
  <c r="C180"/>
  <c r="D63" s="1"/>
  <c r="C172"/>
  <c r="C315"/>
  <c r="D62"/>
  <c r="C117"/>
  <c r="D56"/>
  <c r="C219"/>
  <c r="C263"/>
  <c r="D50" s="1"/>
  <c r="C216"/>
  <c r="C327"/>
  <c r="D49"/>
  <c r="C218"/>
  <c r="D46"/>
  <c r="C217"/>
  <c r="C326"/>
  <c r="D45" s="1"/>
  <c r="C215"/>
  <c r="D44" s="1"/>
  <c r="C214"/>
  <c r="C297"/>
  <c r="D43"/>
  <c r="C213"/>
  <c r="C325"/>
  <c r="D42" s="1"/>
  <c r="C212"/>
  <c r="D41" s="1"/>
  <c r="C211"/>
  <c r="D40" s="1"/>
  <c r="C210"/>
  <c r="D39" s="1"/>
  <c r="C209"/>
  <c r="D38" s="1"/>
  <c r="C208"/>
  <c r="C262"/>
  <c r="C296"/>
  <c r="C324"/>
  <c r="D37"/>
  <c r="C207"/>
  <c r="C261"/>
  <c r="C295"/>
  <c r="D36"/>
  <c r="D18"/>
  <c r="I325"/>
  <c r="G250"/>
  <c r="G263"/>
  <c r="I263" s="1"/>
  <c r="G190"/>
  <c r="I190" s="1"/>
  <c r="G150"/>
  <c r="I150" s="1"/>
  <c r="G110"/>
  <c r="I110" s="1"/>
  <c r="C90"/>
  <c r="D25" s="1"/>
  <c r="D24" s="1"/>
  <c r="D16" s="1"/>
  <c r="D15" s="1"/>
  <c r="D26"/>
  <c r="D27"/>
  <c r="C228"/>
  <c r="C271"/>
  <c r="C305"/>
  <c r="D28"/>
  <c r="D29"/>
  <c r="C93"/>
  <c r="D32" s="1"/>
  <c r="D31" s="1"/>
  <c r="D33"/>
  <c r="D23"/>
  <c r="D21"/>
  <c r="D17"/>
  <c r="H18"/>
  <c r="H17" s="1"/>
  <c r="H20"/>
  <c r="H21"/>
  <c r="H19"/>
  <c r="J19" s="1"/>
  <c r="H22"/>
  <c r="H23"/>
  <c r="J23" s="1"/>
  <c r="H25"/>
  <c r="H26"/>
  <c r="H24" s="1"/>
  <c r="J24" s="1"/>
  <c r="H27"/>
  <c r="J27" s="1"/>
  <c r="H28"/>
  <c r="H29"/>
  <c r="J29" s="1"/>
  <c r="H30"/>
  <c r="H32"/>
  <c r="J32" s="1"/>
  <c r="H33"/>
  <c r="H31"/>
  <c r="J18"/>
  <c r="J21"/>
  <c r="J25"/>
  <c r="J26"/>
  <c r="J28"/>
  <c r="J31"/>
  <c r="J33"/>
  <c r="H36"/>
  <c r="H37"/>
  <c r="H38"/>
  <c r="H39"/>
  <c r="H40"/>
  <c r="H41"/>
  <c r="J41" s="1"/>
  <c r="H42"/>
  <c r="H43"/>
  <c r="H44"/>
  <c r="H35"/>
  <c r="H45"/>
  <c r="H48"/>
  <c r="H49"/>
  <c r="H47"/>
  <c r="J47" s="1"/>
  <c r="H50"/>
  <c r="H34"/>
  <c r="J34" s="1"/>
  <c r="J35"/>
  <c r="J36"/>
  <c r="J37"/>
  <c r="J38"/>
  <c r="J39"/>
  <c r="J43"/>
  <c r="J44"/>
  <c r="J45"/>
  <c r="J49"/>
  <c r="J50"/>
  <c r="H53"/>
  <c r="J53"/>
  <c r="H54"/>
  <c r="J54"/>
  <c r="H55"/>
  <c r="J55"/>
  <c r="H56"/>
  <c r="J56"/>
  <c r="H57"/>
  <c r="J57"/>
  <c r="H58"/>
  <c r="J58"/>
  <c r="H59"/>
  <c r="J59"/>
  <c r="H60"/>
  <c r="J60"/>
  <c r="H61"/>
  <c r="J61"/>
  <c r="H62"/>
  <c r="J62"/>
  <c r="H63"/>
  <c r="J63"/>
  <c r="H64"/>
  <c r="J64"/>
  <c r="H65"/>
  <c r="J65"/>
  <c r="H66"/>
  <c r="J66"/>
  <c r="H67"/>
  <c r="J67"/>
  <c r="G306"/>
  <c r="G307"/>
  <c r="G305" s="1"/>
  <c r="I306"/>
  <c r="I307"/>
  <c r="E308"/>
  <c r="F308"/>
  <c r="H308"/>
  <c r="G310"/>
  <c r="G309" s="1"/>
  <c r="G311"/>
  <c r="I311" s="1"/>
  <c r="G312"/>
  <c r="I312" s="1"/>
  <c r="G313"/>
  <c r="I313" s="1"/>
  <c r="G314"/>
  <c r="I314" s="1"/>
  <c r="G316"/>
  <c r="G324" s="1"/>
  <c r="G317"/>
  <c r="G315"/>
  <c r="I315" s="1"/>
  <c r="I316"/>
  <c r="I317"/>
  <c r="G318"/>
  <c r="I318" s="1"/>
  <c r="G319"/>
  <c r="I319" s="1"/>
  <c r="G320"/>
  <c r="I320" s="1"/>
  <c r="E321"/>
  <c r="E322" s="1"/>
  <c r="F321"/>
  <c r="H321"/>
  <c r="F322"/>
  <c r="H322"/>
  <c r="E323"/>
  <c r="F323"/>
  <c r="G327"/>
  <c r="I327" s="1"/>
  <c r="G326"/>
  <c r="H323"/>
  <c r="I326"/>
  <c r="D294"/>
  <c r="D283"/>
  <c r="D292"/>
  <c r="D293" s="1"/>
  <c r="G272"/>
  <c r="G274"/>
  <c r="G275"/>
  <c r="I275" s="1"/>
  <c r="G276"/>
  <c r="G277"/>
  <c r="I277" s="1"/>
  <c r="G278"/>
  <c r="G281"/>
  <c r="I281" s="1"/>
  <c r="G273"/>
  <c r="G279"/>
  <c r="I279" s="1"/>
  <c r="G280"/>
  <c r="G271"/>
  <c r="I271" s="1"/>
  <c r="I272"/>
  <c r="I273"/>
  <c r="I274"/>
  <c r="I276"/>
  <c r="I278"/>
  <c r="I280"/>
  <c r="I282"/>
  <c r="E283"/>
  <c r="F283"/>
  <c r="H283"/>
  <c r="G285"/>
  <c r="G284" s="1"/>
  <c r="G286"/>
  <c r="G287"/>
  <c r="I287" s="1"/>
  <c r="I286"/>
  <c r="G288"/>
  <c r="I288" s="1"/>
  <c r="G289"/>
  <c r="I289" s="1"/>
  <c r="G290"/>
  <c r="I290" s="1"/>
  <c r="G291"/>
  <c r="I291" s="1"/>
  <c r="E292"/>
  <c r="E293" s="1"/>
  <c r="F292"/>
  <c r="H292"/>
  <c r="F293"/>
  <c r="H293"/>
  <c r="E294"/>
  <c r="F294"/>
  <c r="G296"/>
  <c r="H294"/>
  <c r="I296"/>
  <c r="F237"/>
  <c r="E237"/>
  <c r="D237"/>
  <c r="G219"/>
  <c r="G218"/>
  <c r="G217"/>
  <c r="G216"/>
  <c r="G215"/>
  <c r="G214"/>
  <c r="G213"/>
  <c r="G212"/>
  <c r="G211"/>
  <c r="G210"/>
  <c r="G209"/>
  <c r="G208"/>
  <c r="G207"/>
  <c r="F204"/>
  <c r="E204"/>
  <c r="D204"/>
  <c r="G111"/>
  <c r="G108" s="1"/>
  <c r="I108" s="1"/>
  <c r="G203"/>
  <c r="G202"/>
  <c r="G201"/>
  <c r="G200"/>
  <c r="G199"/>
  <c r="G196"/>
  <c r="G195"/>
  <c r="G194"/>
  <c r="G193"/>
  <c r="G192"/>
  <c r="G189"/>
  <c r="G188"/>
  <c r="G187"/>
  <c r="G198"/>
  <c r="G197"/>
  <c r="G191"/>
  <c r="G186"/>
  <c r="H169" i="23"/>
  <c r="G169"/>
  <c r="F169"/>
  <c r="E169"/>
  <c r="D169"/>
  <c r="G180" i="21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F206"/>
  <c r="E206"/>
  <c r="D206"/>
  <c r="F75"/>
  <c r="F102" s="1"/>
  <c r="F205" s="1"/>
  <c r="E75"/>
  <c r="E102"/>
  <c r="E205" s="1"/>
  <c r="D75"/>
  <c r="D102" s="1"/>
  <c r="D205" s="1"/>
  <c r="H209" i="23"/>
  <c r="I52" s="1"/>
  <c r="G209"/>
  <c r="H52" s="1"/>
  <c r="F209"/>
  <c r="G52" s="1"/>
  <c r="E209"/>
  <c r="F52" s="1"/>
  <c r="D209"/>
  <c r="E52" s="1"/>
  <c r="H208"/>
  <c r="I48" s="1"/>
  <c r="G208"/>
  <c r="H48" s="1"/>
  <c r="F208"/>
  <c r="G48" s="1"/>
  <c r="E208"/>
  <c r="F48" s="1"/>
  <c r="D208"/>
  <c r="E48" s="1"/>
  <c r="H207"/>
  <c r="I47" s="1"/>
  <c r="G207"/>
  <c r="H47" s="1"/>
  <c r="F207"/>
  <c r="G47" s="1"/>
  <c r="E207"/>
  <c r="F47" s="1"/>
  <c r="D207"/>
  <c r="E47" s="1"/>
  <c r="H206"/>
  <c r="I51" s="1"/>
  <c r="I49" s="1"/>
  <c r="G206"/>
  <c r="H51" s="1"/>
  <c r="H49" s="1"/>
  <c r="F206"/>
  <c r="G51" s="1"/>
  <c r="G49" s="1"/>
  <c r="E206"/>
  <c r="F51" s="1"/>
  <c r="F49" s="1"/>
  <c r="D206"/>
  <c r="E51" s="1"/>
  <c r="E49" s="1"/>
  <c r="H205"/>
  <c r="I46" s="1"/>
  <c r="G205"/>
  <c r="H46" s="1"/>
  <c r="F205"/>
  <c r="G46" s="1"/>
  <c r="E205"/>
  <c r="F46" s="1"/>
  <c r="D205"/>
  <c r="E46" s="1"/>
  <c r="H204"/>
  <c r="I45" s="1"/>
  <c r="G204"/>
  <c r="H45" s="1"/>
  <c r="F204"/>
  <c r="G45" s="1"/>
  <c r="E204"/>
  <c r="F45" s="1"/>
  <c r="D204"/>
  <c r="E45" s="1"/>
  <c r="H203"/>
  <c r="I43" s="1"/>
  <c r="G203"/>
  <c r="H43" s="1"/>
  <c r="F203"/>
  <c r="G43" s="1"/>
  <c r="E203"/>
  <c r="F43" s="1"/>
  <c r="D203"/>
  <c r="E43" s="1"/>
  <c r="H202"/>
  <c r="I42" s="1"/>
  <c r="G202"/>
  <c r="H42" s="1"/>
  <c r="F202"/>
  <c r="G42" s="1"/>
  <c r="E202"/>
  <c r="F42" s="1"/>
  <c r="D202"/>
  <c r="E42" s="1"/>
  <c r="H201"/>
  <c r="I41" s="1"/>
  <c r="G201"/>
  <c r="H41" s="1"/>
  <c r="F201"/>
  <c r="G41" s="1"/>
  <c r="E201"/>
  <c r="F41" s="1"/>
  <c r="D201"/>
  <c r="E41" s="1"/>
  <c r="H200"/>
  <c r="I40" s="1"/>
  <c r="G200"/>
  <c r="H40" s="1"/>
  <c r="F200"/>
  <c r="G40" s="1"/>
  <c r="E200"/>
  <c r="F40" s="1"/>
  <c r="D200"/>
  <c r="E40" s="1"/>
  <c r="H104"/>
  <c r="H199"/>
  <c r="I39" s="1"/>
  <c r="G104"/>
  <c r="G199"/>
  <c r="H39" s="1"/>
  <c r="F104"/>
  <c r="F199"/>
  <c r="G39" s="1"/>
  <c r="E104"/>
  <c r="E199"/>
  <c r="F39" s="1"/>
  <c r="D104"/>
  <c r="D199"/>
  <c r="E39" s="1"/>
  <c r="H198"/>
  <c r="I38" s="1"/>
  <c r="G198"/>
  <c r="H38" s="1"/>
  <c r="F198"/>
  <c r="G38" s="1"/>
  <c r="E198"/>
  <c r="F38" s="1"/>
  <c r="C209"/>
  <c r="C207"/>
  <c r="C204"/>
  <c r="C198"/>
  <c r="H175"/>
  <c r="G175"/>
  <c r="F175"/>
  <c r="E175"/>
  <c r="D175"/>
  <c r="C175"/>
  <c r="H161"/>
  <c r="G161"/>
  <c r="F161"/>
  <c r="E161"/>
  <c r="D161"/>
  <c r="C161"/>
  <c r="H148"/>
  <c r="G148"/>
  <c r="F148"/>
  <c r="E148"/>
  <c r="D148"/>
  <c r="C148"/>
  <c r="H110"/>
  <c r="G110"/>
  <c r="F110"/>
  <c r="E110"/>
  <c r="D110"/>
  <c r="C110"/>
  <c r="H97"/>
  <c r="G97"/>
  <c r="F97"/>
  <c r="E97"/>
  <c r="D97"/>
  <c r="C97"/>
  <c r="F92"/>
  <c r="E92"/>
  <c r="D92"/>
  <c r="C92"/>
  <c r="D254"/>
  <c r="D253"/>
  <c r="D252"/>
  <c r="E38" s="1"/>
  <c r="D251"/>
  <c r="D250" s="1"/>
  <c r="D218"/>
  <c r="D227" s="1"/>
  <c r="D249" s="1"/>
  <c r="D228"/>
  <c r="D232"/>
  <c r="D237"/>
  <c r="D244"/>
  <c r="D248"/>
  <c r="D289"/>
  <c r="D288"/>
  <c r="D287"/>
  <c r="D286" s="1"/>
  <c r="D263"/>
  <c r="D275" s="1"/>
  <c r="D276"/>
  <c r="D284" s="1"/>
  <c r="F107"/>
  <c r="F117"/>
  <c r="F194" s="1"/>
  <c r="F195" s="1"/>
  <c r="F129"/>
  <c r="F135"/>
  <c r="F180"/>
  <c r="F188"/>
  <c r="D196"/>
  <c r="D64"/>
  <c r="D79"/>
  <c r="D82"/>
  <c r="D91"/>
  <c r="D107"/>
  <c r="D117"/>
  <c r="D194" s="1"/>
  <c r="D195" s="1"/>
  <c r="D129"/>
  <c r="D135"/>
  <c r="D180"/>
  <c r="D188"/>
  <c r="E330"/>
  <c r="F330"/>
  <c r="G330"/>
  <c r="H330"/>
  <c r="E331"/>
  <c r="F331"/>
  <c r="G331"/>
  <c r="H331"/>
  <c r="E334"/>
  <c r="F334"/>
  <c r="G334"/>
  <c r="H334"/>
  <c r="E337"/>
  <c r="F337"/>
  <c r="G337"/>
  <c r="H337"/>
  <c r="E338"/>
  <c r="F338"/>
  <c r="G338"/>
  <c r="H338"/>
  <c r="E340"/>
  <c r="E339"/>
  <c r="F340"/>
  <c r="F339"/>
  <c r="G340"/>
  <c r="G339"/>
  <c r="H340"/>
  <c r="H339"/>
  <c r="E298"/>
  <c r="F298"/>
  <c r="G298"/>
  <c r="H298"/>
  <c r="E301"/>
  <c r="F301"/>
  <c r="G301"/>
  <c r="H301"/>
  <c r="E302"/>
  <c r="F302"/>
  <c r="G302"/>
  <c r="H302"/>
  <c r="E305"/>
  <c r="F305"/>
  <c r="G305"/>
  <c r="H305"/>
  <c r="E308"/>
  <c r="F308"/>
  <c r="G308"/>
  <c r="H308"/>
  <c r="E314"/>
  <c r="F314"/>
  <c r="G314"/>
  <c r="H314"/>
  <c r="E315"/>
  <c r="F315"/>
  <c r="G315"/>
  <c r="H315"/>
  <c r="E317"/>
  <c r="E320"/>
  <c r="E318"/>
  <c r="E319"/>
  <c r="E316"/>
  <c r="F317"/>
  <c r="F320"/>
  <c r="F316" s="1"/>
  <c r="F318"/>
  <c r="F319"/>
  <c r="G317"/>
  <c r="G320"/>
  <c r="G318"/>
  <c r="G319"/>
  <c r="G316"/>
  <c r="H317"/>
  <c r="H320"/>
  <c r="H316" s="1"/>
  <c r="H318"/>
  <c r="H319"/>
  <c r="E263"/>
  <c r="F263"/>
  <c r="G263"/>
  <c r="H263"/>
  <c r="E275"/>
  <c r="F275"/>
  <c r="G275"/>
  <c r="H275"/>
  <c r="E276"/>
  <c r="F276"/>
  <c r="G276"/>
  <c r="H276"/>
  <c r="E284"/>
  <c r="F284"/>
  <c r="G284"/>
  <c r="H284"/>
  <c r="E285"/>
  <c r="F285"/>
  <c r="G285"/>
  <c r="H285"/>
  <c r="E287"/>
  <c r="E286" s="1"/>
  <c r="E288"/>
  <c r="E289"/>
  <c r="F287"/>
  <c r="F286" s="1"/>
  <c r="F288"/>
  <c r="F289"/>
  <c r="G287"/>
  <c r="G286" s="1"/>
  <c r="G288"/>
  <c r="G289"/>
  <c r="H287"/>
  <c r="H286" s="1"/>
  <c r="H288"/>
  <c r="H289"/>
  <c r="E218"/>
  <c r="F218"/>
  <c r="G218"/>
  <c r="H218"/>
  <c r="E227"/>
  <c r="F227"/>
  <c r="G227"/>
  <c r="H227"/>
  <c r="E228"/>
  <c r="F228"/>
  <c r="G228"/>
  <c r="H228"/>
  <c r="E232"/>
  <c r="F232"/>
  <c r="G232"/>
  <c r="H232"/>
  <c r="E237"/>
  <c r="F237"/>
  <c r="G237"/>
  <c r="H237"/>
  <c r="E244"/>
  <c r="F244"/>
  <c r="G244"/>
  <c r="H244"/>
  <c r="E248"/>
  <c r="F248"/>
  <c r="G248"/>
  <c r="H248"/>
  <c r="E249"/>
  <c r="F249"/>
  <c r="G249"/>
  <c r="H249"/>
  <c r="E251"/>
  <c r="F37" s="1"/>
  <c r="F36" s="1"/>
  <c r="F35" s="1"/>
  <c r="E252"/>
  <c r="E254"/>
  <c r="E253"/>
  <c r="E250"/>
  <c r="F251"/>
  <c r="G37" s="1"/>
  <c r="G36" s="1"/>
  <c r="G35" s="1"/>
  <c r="F252"/>
  <c r="F250" s="1"/>
  <c r="F254"/>
  <c r="F253"/>
  <c r="G251"/>
  <c r="H37" s="1"/>
  <c r="H36" s="1"/>
  <c r="H35" s="1"/>
  <c r="G252"/>
  <c r="G254"/>
  <c r="G253"/>
  <c r="G250"/>
  <c r="H251"/>
  <c r="I37" s="1"/>
  <c r="I36" s="1"/>
  <c r="I35" s="1"/>
  <c r="H252"/>
  <c r="H250" s="1"/>
  <c r="H254"/>
  <c r="H253"/>
  <c r="E64"/>
  <c r="F64"/>
  <c r="G64"/>
  <c r="H64"/>
  <c r="E79"/>
  <c r="F79"/>
  <c r="G79"/>
  <c r="H79"/>
  <c r="E82"/>
  <c r="F82"/>
  <c r="G82"/>
  <c r="H82"/>
  <c r="E91"/>
  <c r="F91"/>
  <c r="G91"/>
  <c r="H91"/>
  <c r="G92"/>
  <c r="H92"/>
  <c r="E107"/>
  <c r="G107"/>
  <c r="H107"/>
  <c r="E117"/>
  <c r="G117"/>
  <c r="H117"/>
  <c r="E129"/>
  <c r="G129"/>
  <c r="H129"/>
  <c r="E135"/>
  <c r="G135"/>
  <c r="H135"/>
  <c r="E180"/>
  <c r="G180"/>
  <c r="H180"/>
  <c r="E188"/>
  <c r="G188"/>
  <c r="H188"/>
  <c r="E194"/>
  <c r="E195" s="1"/>
  <c r="G194"/>
  <c r="H194"/>
  <c r="G195"/>
  <c r="H195"/>
  <c r="E196"/>
  <c r="F196"/>
  <c r="G196"/>
  <c r="H196"/>
  <c r="F17"/>
  <c r="F16"/>
  <c r="F20"/>
  <c r="F18"/>
  <c r="F22"/>
  <c r="F24"/>
  <c r="F27"/>
  <c r="F23"/>
  <c r="F28"/>
  <c r="F15"/>
  <c r="F29"/>
  <c r="F14"/>
  <c r="F13" s="1"/>
  <c r="F54" s="1"/>
  <c r="F30"/>
  <c r="F31"/>
  <c r="F33"/>
  <c r="F32"/>
  <c r="G17"/>
  <c r="G16" s="1"/>
  <c r="G20"/>
  <c r="G18" s="1"/>
  <c r="G22"/>
  <c r="G24"/>
  <c r="G27"/>
  <c r="G23" s="1"/>
  <c r="G28"/>
  <c r="G29"/>
  <c r="G30"/>
  <c r="G31"/>
  <c r="G33"/>
  <c r="G32" s="1"/>
  <c r="H17"/>
  <c r="H16"/>
  <c r="H20"/>
  <c r="H18"/>
  <c r="H22"/>
  <c r="H24"/>
  <c r="H27"/>
  <c r="H23"/>
  <c r="H28"/>
  <c r="H15"/>
  <c r="H29"/>
  <c r="H14"/>
  <c r="H13" s="1"/>
  <c r="H54" s="1"/>
  <c r="H30"/>
  <c r="H31"/>
  <c r="H33"/>
  <c r="H32"/>
  <c r="I17"/>
  <c r="I16" s="1"/>
  <c r="I20"/>
  <c r="I18" s="1"/>
  <c r="I22"/>
  <c r="I24"/>
  <c r="I27"/>
  <c r="I23" s="1"/>
  <c r="I28"/>
  <c r="I29"/>
  <c r="I30"/>
  <c r="I31"/>
  <c r="I33"/>
  <c r="I32" s="1"/>
  <c r="C287"/>
  <c r="C251"/>
  <c r="C197"/>
  <c r="C317"/>
  <c r="C288"/>
  <c r="C252"/>
  <c r="C340"/>
  <c r="C318"/>
  <c r="C254"/>
  <c r="C320"/>
  <c r="C206"/>
  <c r="C289"/>
  <c r="C104"/>
  <c r="C199"/>
  <c r="C200"/>
  <c r="C201"/>
  <c r="C205"/>
  <c r="D340"/>
  <c r="D339" s="1"/>
  <c r="C339"/>
  <c r="D330"/>
  <c r="D331"/>
  <c r="D334"/>
  <c r="D337"/>
  <c r="D338" s="1"/>
  <c r="C330"/>
  <c r="C331"/>
  <c r="C334"/>
  <c r="C337" s="1"/>
  <c r="C338" s="1"/>
  <c r="D320"/>
  <c r="D319"/>
  <c r="C319"/>
  <c r="D318"/>
  <c r="D317"/>
  <c r="D316"/>
  <c r="C316"/>
  <c r="D298"/>
  <c r="D301" s="1"/>
  <c r="D315" s="1"/>
  <c r="D302"/>
  <c r="D314" s="1"/>
  <c r="D308"/>
  <c r="D305"/>
  <c r="C298"/>
  <c r="C301"/>
  <c r="C315" s="1"/>
  <c r="C302"/>
  <c r="C308"/>
  <c r="C305"/>
  <c r="C314"/>
  <c r="C286"/>
  <c r="C263"/>
  <c r="C275"/>
  <c r="C285" s="1"/>
  <c r="C276"/>
  <c r="C284"/>
  <c r="C253"/>
  <c r="C250" s="1"/>
  <c r="C218"/>
  <c r="C227" s="1"/>
  <c r="C249" s="1"/>
  <c r="C228"/>
  <c r="C232"/>
  <c r="C237"/>
  <c r="C244"/>
  <c r="C248"/>
  <c r="C208"/>
  <c r="C203"/>
  <c r="C202"/>
  <c r="C196" s="1"/>
  <c r="C64"/>
  <c r="C91" s="1"/>
  <c r="C79"/>
  <c r="C82"/>
  <c r="C107"/>
  <c r="C194" s="1"/>
  <c r="C117"/>
  <c r="C129"/>
  <c r="C135"/>
  <c r="C169"/>
  <c r="C180"/>
  <c r="C188"/>
  <c r="E17"/>
  <c r="E16"/>
  <c r="E20"/>
  <c r="E18"/>
  <c r="E22"/>
  <c r="E24"/>
  <c r="E27"/>
  <c r="E23"/>
  <c r="E28"/>
  <c r="E15"/>
  <c r="E29"/>
  <c r="E14"/>
  <c r="E13" s="1"/>
  <c r="E30"/>
  <c r="E31"/>
  <c r="E33"/>
  <c r="E32"/>
  <c r="D17"/>
  <c r="D16" s="1"/>
  <c r="D20"/>
  <c r="D18" s="1"/>
  <c r="D22"/>
  <c r="D24"/>
  <c r="D27"/>
  <c r="D23" s="1"/>
  <c r="D28"/>
  <c r="D29"/>
  <c r="D30"/>
  <c r="D31"/>
  <c r="D33"/>
  <c r="D32" s="1"/>
  <c r="D37"/>
  <c r="D38"/>
  <c r="D39"/>
  <c r="D40"/>
  <c r="D41"/>
  <c r="D42"/>
  <c r="D43"/>
  <c r="D45"/>
  <c r="D46"/>
  <c r="D36"/>
  <c r="D47"/>
  <c r="D51"/>
  <c r="D49" s="1"/>
  <c r="D35" s="1"/>
  <c r="D52"/>
  <c r="D48"/>
  <c r="D323" i="21"/>
  <c r="C323"/>
  <c r="D308"/>
  <c r="D321"/>
  <c r="D322"/>
  <c r="C308"/>
  <c r="C321"/>
  <c r="C322" s="1"/>
  <c r="C294"/>
  <c r="C283"/>
  <c r="C292"/>
  <c r="C293" s="1"/>
  <c r="G240"/>
  <c r="G244"/>
  <c r="G249"/>
  <c r="G256"/>
  <c r="G262"/>
  <c r="I262" s="1"/>
  <c r="G243"/>
  <c r="G242" s="1"/>
  <c r="G248"/>
  <c r="G255"/>
  <c r="G254" s="1"/>
  <c r="I254" s="1"/>
  <c r="G239"/>
  <c r="G261"/>
  <c r="I261" s="1"/>
  <c r="H260"/>
  <c r="F260"/>
  <c r="E260"/>
  <c r="D260"/>
  <c r="C260"/>
  <c r="H237"/>
  <c r="H258"/>
  <c r="H259" s="1"/>
  <c r="G229"/>
  <c r="G228" s="1"/>
  <c r="G230"/>
  <c r="G231"/>
  <c r="G232"/>
  <c r="G233"/>
  <c r="G234"/>
  <c r="G235"/>
  <c r="G236"/>
  <c r="I236" s="1"/>
  <c r="G238"/>
  <c r="I238" s="1"/>
  <c r="G247"/>
  <c r="F258"/>
  <c r="F259" s="1"/>
  <c r="E258"/>
  <c r="E259" s="1"/>
  <c r="D258"/>
  <c r="D259" s="1"/>
  <c r="C237"/>
  <c r="C258"/>
  <c r="C259"/>
  <c r="I257"/>
  <c r="I256"/>
  <c r="I255"/>
  <c r="G253"/>
  <c r="I253" s="1"/>
  <c r="G252"/>
  <c r="I252" s="1"/>
  <c r="G251"/>
  <c r="I251" s="1"/>
  <c r="I249"/>
  <c r="I248"/>
  <c r="I247"/>
  <c r="I246"/>
  <c r="I244"/>
  <c r="I243"/>
  <c r="G241"/>
  <c r="I241"/>
  <c r="I240"/>
  <c r="I239"/>
  <c r="I235"/>
  <c r="I234"/>
  <c r="I233"/>
  <c r="I232"/>
  <c r="I231"/>
  <c r="I230"/>
  <c r="I229"/>
  <c r="I219"/>
  <c r="I218"/>
  <c r="G175"/>
  <c r="I217"/>
  <c r="I216"/>
  <c r="I215"/>
  <c r="I214"/>
  <c r="I213"/>
  <c r="I212"/>
  <c r="I210"/>
  <c r="I209"/>
  <c r="I208"/>
  <c r="I207"/>
  <c r="H206"/>
  <c r="G206"/>
  <c r="I206" s="1"/>
  <c r="C206"/>
  <c r="H75"/>
  <c r="H102"/>
  <c r="H204"/>
  <c r="H205"/>
  <c r="G76"/>
  <c r="G77"/>
  <c r="G75" s="1"/>
  <c r="G78"/>
  <c r="G79"/>
  <c r="G80"/>
  <c r="G81"/>
  <c r="G82"/>
  <c r="G83"/>
  <c r="G84"/>
  <c r="G85"/>
  <c r="G86"/>
  <c r="G87"/>
  <c r="G88"/>
  <c r="G89"/>
  <c r="G91"/>
  <c r="G92"/>
  <c r="G90"/>
  <c r="G96"/>
  <c r="G97"/>
  <c r="G98"/>
  <c r="G94"/>
  <c r="G99"/>
  <c r="G100"/>
  <c r="G95"/>
  <c r="G93"/>
  <c r="G101"/>
  <c r="G104"/>
  <c r="G105"/>
  <c r="G106"/>
  <c r="G103"/>
  <c r="G115"/>
  <c r="G118"/>
  <c r="G117" s="1"/>
  <c r="I117" s="1"/>
  <c r="G173"/>
  <c r="G174"/>
  <c r="G176"/>
  <c r="G182"/>
  <c r="G181"/>
  <c r="C75"/>
  <c r="C102"/>
  <c r="C204"/>
  <c r="C205"/>
  <c r="I203"/>
  <c r="I202"/>
  <c r="I201"/>
  <c r="I200"/>
  <c r="I199"/>
  <c r="I198"/>
  <c r="I197"/>
  <c r="I196"/>
  <c r="I195"/>
  <c r="I194"/>
  <c r="I193"/>
  <c r="I192"/>
  <c r="I191"/>
  <c r="I188"/>
  <c r="I187"/>
  <c r="I186"/>
  <c r="I184"/>
  <c r="I183"/>
  <c r="I182"/>
  <c r="I180"/>
  <c r="G179"/>
  <c r="I179" s="1"/>
  <c r="G178"/>
  <c r="I178" s="1"/>
  <c r="G177"/>
  <c r="I177" s="1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3"/>
  <c r="I122"/>
  <c r="I121"/>
  <c r="I120"/>
  <c r="G119"/>
  <c r="I119" s="1"/>
  <c r="I118"/>
  <c r="G116"/>
  <c r="I116" s="1"/>
  <c r="I115"/>
  <c r="G114"/>
  <c r="I114"/>
  <c r="G113"/>
  <c r="I113"/>
  <c r="I111"/>
  <c r="G107"/>
  <c r="I107"/>
  <c r="I106"/>
  <c r="I105"/>
  <c r="I104"/>
  <c r="I103"/>
  <c r="I101"/>
  <c r="I100"/>
  <c r="I99"/>
  <c r="I98"/>
  <c r="I97"/>
  <c r="I96"/>
  <c r="I93"/>
  <c r="I92"/>
  <c r="I91"/>
  <c r="I90"/>
  <c r="I89"/>
  <c r="I88"/>
  <c r="I87"/>
  <c r="I85"/>
  <c r="I84"/>
  <c r="I83"/>
  <c r="I82"/>
  <c r="I81"/>
  <c r="I80"/>
  <c r="I79"/>
  <c r="I78"/>
  <c r="I76"/>
  <c r="D19"/>
  <c r="D47"/>
  <c r="G340" i="20"/>
  <c r="H340" s="1"/>
  <c r="F324"/>
  <c r="F340"/>
  <c r="E340"/>
  <c r="D340"/>
  <c r="C340"/>
  <c r="G339"/>
  <c r="F330"/>
  <c r="F339" s="1"/>
  <c r="E339"/>
  <c r="D339"/>
  <c r="D336" s="1"/>
  <c r="C339"/>
  <c r="G338"/>
  <c r="E338"/>
  <c r="D338"/>
  <c r="C338"/>
  <c r="G337"/>
  <c r="H337" s="1"/>
  <c r="F329"/>
  <c r="F337"/>
  <c r="E337"/>
  <c r="D337"/>
  <c r="C337"/>
  <c r="E336"/>
  <c r="C336"/>
  <c r="G318"/>
  <c r="G321"/>
  <c r="G322"/>
  <c r="G328"/>
  <c r="G334" s="1"/>
  <c r="F319"/>
  <c r="F320"/>
  <c r="F318" s="1"/>
  <c r="F323"/>
  <c r="F322"/>
  <c r="F325"/>
  <c r="E318"/>
  <c r="E321"/>
  <c r="E322"/>
  <c r="E328"/>
  <c r="E334" s="1"/>
  <c r="E335" s="1"/>
  <c r="D318"/>
  <c r="D321"/>
  <c r="D322"/>
  <c r="D328"/>
  <c r="D334" s="1"/>
  <c r="D335" s="1"/>
  <c r="C318"/>
  <c r="C321"/>
  <c r="C322"/>
  <c r="C328"/>
  <c r="C334" s="1"/>
  <c r="C335" s="1"/>
  <c r="F333"/>
  <c r="H333" s="1"/>
  <c r="F332"/>
  <c r="H332" s="1"/>
  <c r="F331"/>
  <c r="H331" s="1"/>
  <c r="H330"/>
  <c r="H329"/>
  <c r="F327"/>
  <c r="H327"/>
  <c r="F326"/>
  <c r="H326"/>
  <c r="H325"/>
  <c r="H324"/>
  <c r="H323"/>
  <c r="H322"/>
  <c r="H320"/>
  <c r="H319"/>
  <c r="G310"/>
  <c r="F300"/>
  <c r="F310" s="1"/>
  <c r="H310" s="1"/>
  <c r="E310"/>
  <c r="D310"/>
  <c r="C310"/>
  <c r="G309"/>
  <c r="H309" s="1"/>
  <c r="F299"/>
  <c r="F309"/>
  <c r="E309"/>
  <c r="E307" s="1"/>
  <c r="D309"/>
  <c r="C309"/>
  <c r="C307" s="1"/>
  <c r="G308"/>
  <c r="F298"/>
  <c r="F308" s="1"/>
  <c r="E308"/>
  <c r="D308"/>
  <c r="C308"/>
  <c r="G307"/>
  <c r="D307"/>
  <c r="G284"/>
  <c r="G296" s="1"/>
  <c r="G297"/>
  <c r="G305" s="1"/>
  <c r="H305" s="1"/>
  <c r="F285"/>
  <c r="F287"/>
  <c r="F284" s="1"/>
  <c r="F288"/>
  <c r="F289"/>
  <c r="F290"/>
  <c r="F291"/>
  <c r="F294"/>
  <c r="F286"/>
  <c r="F292"/>
  <c r="F293"/>
  <c r="F297"/>
  <c r="F305"/>
  <c r="E284"/>
  <c r="E296" s="1"/>
  <c r="E297"/>
  <c r="E305" s="1"/>
  <c r="D284"/>
  <c r="D296"/>
  <c r="D306" s="1"/>
  <c r="D297"/>
  <c r="D305"/>
  <c r="C284"/>
  <c r="C296" s="1"/>
  <c r="C297"/>
  <c r="C305" s="1"/>
  <c r="F304"/>
  <c r="H304" s="1"/>
  <c r="F303"/>
  <c r="H303" s="1"/>
  <c r="F302"/>
  <c r="H302" s="1"/>
  <c r="F301"/>
  <c r="H301" s="1"/>
  <c r="H300"/>
  <c r="H299"/>
  <c r="H298"/>
  <c r="H297"/>
  <c r="H295"/>
  <c r="H294"/>
  <c r="H293"/>
  <c r="H292"/>
  <c r="H291"/>
  <c r="H290"/>
  <c r="H289"/>
  <c r="H288"/>
  <c r="H287"/>
  <c r="H286"/>
  <c r="H285"/>
  <c r="H276"/>
  <c r="G263"/>
  <c r="G276" s="1"/>
  <c r="F276"/>
  <c r="E276"/>
  <c r="D276"/>
  <c r="C276"/>
  <c r="H275"/>
  <c r="G253"/>
  <c r="G257"/>
  <c r="G275" s="1"/>
  <c r="I275" s="1"/>
  <c r="G262"/>
  <c r="G269"/>
  <c r="F275"/>
  <c r="E275"/>
  <c r="D275"/>
  <c r="C275"/>
  <c r="H274"/>
  <c r="G256"/>
  <c r="G261"/>
  <c r="G268"/>
  <c r="G252"/>
  <c r="G274"/>
  <c r="I274" s="1"/>
  <c r="F274"/>
  <c r="F273" s="1"/>
  <c r="E274"/>
  <c r="D274"/>
  <c r="D273" s="1"/>
  <c r="C274"/>
  <c r="H273"/>
  <c r="E273"/>
  <c r="C273"/>
  <c r="H241"/>
  <c r="H250"/>
  <c r="H251"/>
  <c r="H255"/>
  <c r="H271" s="1"/>
  <c r="H260"/>
  <c r="H267"/>
  <c r="G242"/>
  <c r="G243"/>
  <c r="G244"/>
  <c r="G245"/>
  <c r="G246"/>
  <c r="G247"/>
  <c r="G248"/>
  <c r="G241"/>
  <c r="G249"/>
  <c r="G250"/>
  <c r="G251"/>
  <c r="G255"/>
  <c r="G271" s="1"/>
  <c r="G272" s="1"/>
  <c r="G260"/>
  <c r="G267"/>
  <c r="F241"/>
  <c r="F250"/>
  <c r="F251"/>
  <c r="F255"/>
  <c r="F271" s="1"/>
  <c r="F272" s="1"/>
  <c r="F260"/>
  <c r="F267"/>
  <c r="E241"/>
  <c r="E250"/>
  <c r="E251"/>
  <c r="E255"/>
  <c r="E271" s="1"/>
  <c r="E272" s="1"/>
  <c r="E260"/>
  <c r="E267"/>
  <c r="D241"/>
  <c r="D250"/>
  <c r="D251"/>
  <c r="D255"/>
  <c r="D260"/>
  <c r="D267"/>
  <c r="D271"/>
  <c r="D272" s="1"/>
  <c r="C241"/>
  <c r="C250" s="1"/>
  <c r="C272" s="1"/>
  <c r="C251"/>
  <c r="C255"/>
  <c r="C260"/>
  <c r="C267"/>
  <c r="C271"/>
  <c r="I270"/>
  <c r="I269"/>
  <c r="I268"/>
  <c r="I267"/>
  <c r="G266"/>
  <c r="I266"/>
  <c r="G265"/>
  <c r="I265"/>
  <c r="G264"/>
  <c r="I264"/>
  <c r="I262"/>
  <c r="I261"/>
  <c r="I260"/>
  <c r="I259"/>
  <c r="I257"/>
  <c r="I256"/>
  <c r="I255"/>
  <c r="G254"/>
  <c r="I254" s="1"/>
  <c r="I253"/>
  <c r="I252"/>
  <c r="I251"/>
  <c r="I250"/>
  <c r="I249"/>
  <c r="I248"/>
  <c r="I247"/>
  <c r="I246"/>
  <c r="I245"/>
  <c r="I244"/>
  <c r="I243"/>
  <c r="I242"/>
  <c r="I241"/>
  <c r="H232"/>
  <c r="E232"/>
  <c r="F232"/>
  <c r="G232"/>
  <c r="I232"/>
  <c r="D232"/>
  <c r="C232"/>
  <c r="I231"/>
  <c r="D231"/>
  <c r="C231"/>
  <c r="H230"/>
  <c r="G146"/>
  <c r="G164"/>
  <c r="G189"/>
  <c r="G214"/>
  <c r="G138"/>
  <c r="G208"/>
  <c r="G230" s="1"/>
  <c r="I230" s="1"/>
  <c r="F230"/>
  <c r="E230"/>
  <c r="D230"/>
  <c r="C230"/>
  <c r="H229"/>
  <c r="E229"/>
  <c r="F229"/>
  <c r="G229"/>
  <c r="I229" s="1"/>
  <c r="D229"/>
  <c r="C229"/>
  <c r="H228"/>
  <c r="E228"/>
  <c r="F228"/>
  <c r="G228" s="1"/>
  <c r="I228" s="1"/>
  <c r="D228"/>
  <c r="C228"/>
  <c r="H227"/>
  <c r="E227"/>
  <c r="F227"/>
  <c r="G227"/>
  <c r="I227" s="1"/>
  <c r="D227"/>
  <c r="C227"/>
  <c r="H226"/>
  <c r="E226"/>
  <c r="F226"/>
  <c r="G226" s="1"/>
  <c r="D226"/>
  <c r="C226"/>
  <c r="H225"/>
  <c r="E225"/>
  <c r="F225"/>
  <c r="G225" s="1"/>
  <c r="I225" s="1"/>
  <c r="D225"/>
  <c r="C225"/>
  <c r="H224"/>
  <c r="E224"/>
  <c r="F224"/>
  <c r="G224"/>
  <c r="D224"/>
  <c r="C224"/>
  <c r="H223"/>
  <c r="E223"/>
  <c r="F223"/>
  <c r="G223"/>
  <c r="I223" s="1"/>
  <c r="D223"/>
  <c r="C223"/>
  <c r="H222"/>
  <c r="E222"/>
  <c r="F222"/>
  <c r="G222" s="1"/>
  <c r="I222" s="1"/>
  <c r="D222"/>
  <c r="C222"/>
  <c r="H221"/>
  <c r="E221"/>
  <c r="F221"/>
  <c r="G221" s="1"/>
  <c r="D221"/>
  <c r="C221"/>
  <c r="H220"/>
  <c r="E220"/>
  <c r="F220"/>
  <c r="G220"/>
  <c r="I220" s="1"/>
  <c r="D220"/>
  <c r="C220"/>
  <c r="H219"/>
  <c r="F219"/>
  <c r="E219"/>
  <c r="D219"/>
  <c r="C219"/>
  <c r="H89"/>
  <c r="H116" s="1"/>
  <c r="H104"/>
  <c r="H107"/>
  <c r="H117"/>
  <c r="H122"/>
  <c r="H131"/>
  <c r="H134"/>
  <c r="H141"/>
  <c r="H153"/>
  <c r="H159"/>
  <c r="H173"/>
  <c r="H186"/>
  <c r="H194"/>
  <c r="H200"/>
  <c r="H204"/>
  <c r="H211"/>
  <c r="H217" s="1"/>
  <c r="G90"/>
  <c r="G91"/>
  <c r="G92"/>
  <c r="G93"/>
  <c r="G94"/>
  <c r="G95"/>
  <c r="G96"/>
  <c r="G97"/>
  <c r="G98"/>
  <c r="G99"/>
  <c r="G100"/>
  <c r="G101"/>
  <c r="G102"/>
  <c r="G103"/>
  <c r="G89"/>
  <c r="G105"/>
  <c r="G106"/>
  <c r="G104" s="1"/>
  <c r="G110"/>
  <c r="G111"/>
  <c r="G112"/>
  <c r="G108"/>
  <c r="G113"/>
  <c r="G107" s="1"/>
  <c r="I107" s="1"/>
  <c r="G114"/>
  <c r="G109"/>
  <c r="G115"/>
  <c r="G118"/>
  <c r="G117" s="1"/>
  <c r="G119"/>
  <c r="G120"/>
  <c r="G123"/>
  <c r="G124"/>
  <c r="G125"/>
  <c r="G122"/>
  <c r="G129"/>
  <c r="G132"/>
  <c r="G131" s="1"/>
  <c r="I131" s="1"/>
  <c r="G135"/>
  <c r="G134" s="1"/>
  <c r="I134" s="1"/>
  <c r="G136"/>
  <c r="G137"/>
  <c r="G142"/>
  <c r="G143"/>
  <c r="G144"/>
  <c r="G145"/>
  <c r="G147"/>
  <c r="G141" s="1"/>
  <c r="I141" s="1"/>
  <c r="E153"/>
  <c r="F153"/>
  <c r="G153"/>
  <c r="G160"/>
  <c r="G161"/>
  <c r="G162"/>
  <c r="G163"/>
  <c r="G159"/>
  <c r="G174"/>
  <c r="G175"/>
  <c r="G176"/>
  <c r="G178"/>
  <c r="G177"/>
  <c r="G173"/>
  <c r="G187"/>
  <c r="G188"/>
  <c r="G190"/>
  <c r="G186"/>
  <c r="G196"/>
  <c r="G197"/>
  <c r="G195"/>
  <c r="G194"/>
  <c r="G201"/>
  <c r="G200"/>
  <c r="G205"/>
  <c r="G204"/>
  <c r="G210"/>
  <c r="G212"/>
  <c r="G211" s="1"/>
  <c r="I211" s="1"/>
  <c r="G213"/>
  <c r="G215"/>
  <c r="F89"/>
  <c r="F116" s="1"/>
  <c r="F218" s="1"/>
  <c r="F104"/>
  <c r="F107"/>
  <c r="F117"/>
  <c r="F122"/>
  <c r="F131"/>
  <c r="F134"/>
  <c r="F141"/>
  <c r="F159"/>
  <c r="F173"/>
  <c r="F186"/>
  <c r="F194"/>
  <c r="F200"/>
  <c r="F204"/>
  <c r="F211"/>
  <c r="F217"/>
  <c r="E89"/>
  <c r="E116" s="1"/>
  <c r="E218" s="1"/>
  <c r="E104"/>
  <c r="E107"/>
  <c r="E117"/>
  <c r="E122"/>
  <c r="E131"/>
  <c r="E134"/>
  <c r="E141"/>
  <c r="E159"/>
  <c r="E173"/>
  <c r="E186"/>
  <c r="E194"/>
  <c r="E200"/>
  <c r="E204"/>
  <c r="E211"/>
  <c r="E217"/>
  <c r="D89"/>
  <c r="D116" s="1"/>
  <c r="D104"/>
  <c r="D107"/>
  <c r="D117"/>
  <c r="D217" s="1"/>
  <c r="D122"/>
  <c r="D131"/>
  <c r="D134"/>
  <c r="D141"/>
  <c r="D153"/>
  <c r="D159"/>
  <c r="D173"/>
  <c r="D186"/>
  <c r="D194"/>
  <c r="D200"/>
  <c r="D204"/>
  <c r="D211"/>
  <c r="C89"/>
  <c r="C104"/>
  <c r="C107"/>
  <c r="C116"/>
  <c r="C218" s="1"/>
  <c r="C117"/>
  <c r="C122"/>
  <c r="C131"/>
  <c r="C134"/>
  <c r="C141"/>
  <c r="C153"/>
  <c r="C159"/>
  <c r="C173"/>
  <c r="C186"/>
  <c r="C194"/>
  <c r="C200"/>
  <c r="C204"/>
  <c r="C211"/>
  <c r="C217"/>
  <c r="G216"/>
  <c r="I216"/>
  <c r="I215"/>
  <c r="I214"/>
  <c r="I213"/>
  <c r="I212"/>
  <c r="I210"/>
  <c r="I209"/>
  <c r="I208"/>
  <c r="G207"/>
  <c r="I207"/>
  <c r="G206"/>
  <c r="I206"/>
  <c r="I205"/>
  <c r="I204"/>
  <c r="G203"/>
  <c r="I203"/>
  <c r="G202"/>
  <c r="I202"/>
  <c r="I201"/>
  <c r="I200"/>
  <c r="G199"/>
  <c r="G198"/>
  <c r="I198" s="1"/>
  <c r="I197"/>
  <c r="I196"/>
  <c r="I194"/>
  <c r="G193"/>
  <c r="I193"/>
  <c r="G192"/>
  <c r="I192"/>
  <c r="G191"/>
  <c r="I191"/>
  <c r="I190"/>
  <c r="I189"/>
  <c r="I188"/>
  <c r="I187"/>
  <c r="I186"/>
  <c r="G185"/>
  <c r="I185" s="1"/>
  <c r="G184"/>
  <c r="I184" s="1"/>
  <c r="G183"/>
  <c r="I183" s="1"/>
  <c r="G182"/>
  <c r="I182" s="1"/>
  <c r="G181"/>
  <c r="I181" s="1"/>
  <c r="G180"/>
  <c r="I180" s="1"/>
  <c r="G179"/>
  <c r="I179" s="1"/>
  <c r="I178"/>
  <c r="I177"/>
  <c r="I176"/>
  <c r="I175"/>
  <c r="I174"/>
  <c r="I173"/>
  <c r="G172"/>
  <c r="I172" s="1"/>
  <c r="G171"/>
  <c r="I171" s="1"/>
  <c r="G170"/>
  <c r="I170" s="1"/>
  <c r="G169"/>
  <c r="I169" s="1"/>
  <c r="G168"/>
  <c r="I168" s="1"/>
  <c r="G167"/>
  <c r="I167" s="1"/>
  <c r="G166"/>
  <c r="I166" s="1"/>
  <c r="I163"/>
  <c r="I162"/>
  <c r="I161"/>
  <c r="I160"/>
  <c r="I159"/>
  <c r="G158"/>
  <c r="I158"/>
  <c r="G157"/>
  <c r="I157"/>
  <c r="G156"/>
  <c r="I156"/>
  <c r="G155"/>
  <c r="I155"/>
  <c r="G154"/>
  <c r="I154"/>
  <c r="I153"/>
  <c r="I152"/>
  <c r="G151"/>
  <c r="I151"/>
  <c r="G150"/>
  <c r="I150"/>
  <c r="G149"/>
  <c r="I149"/>
  <c r="G148"/>
  <c r="I148"/>
  <c r="I147"/>
  <c r="I146"/>
  <c r="I145"/>
  <c r="I144"/>
  <c r="I143"/>
  <c r="I142"/>
  <c r="G140"/>
  <c r="I140" s="1"/>
  <c r="G139"/>
  <c r="I139" s="1"/>
  <c r="I137"/>
  <c r="I136"/>
  <c r="I135"/>
  <c r="G133"/>
  <c r="I133" s="1"/>
  <c r="I132"/>
  <c r="G130"/>
  <c r="I130" s="1"/>
  <c r="I129"/>
  <c r="G128"/>
  <c r="I128"/>
  <c r="G127"/>
  <c r="I127"/>
  <c r="I125"/>
  <c r="I124"/>
  <c r="I122"/>
  <c r="G121"/>
  <c r="I121" s="1"/>
  <c r="I120"/>
  <c r="I119"/>
  <c r="I118"/>
  <c r="I115"/>
  <c r="I114"/>
  <c r="I113"/>
  <c r="I112"/>
  <c r="I111"/>
  <c r="I110"/>
  <c r="I106"/>
  <c r="I105"/>
  <c r="I103"/>
  <c r="I102"/>
  <c r="I101"/>
  <c r="I99"/>
  <c r="I98"/>
  <c r="I97"/>
  <c r="I96"/>
  <c r="I95"/>
  <c r="I94"/>
  <c r="I93"/>
  <c r="I92"/>
  <c r="I90"/>
  <c r="I89"/>
  <c r="H72"/>
  <c r="F72"/>
  <c r="E72"/>
  <c r="G72" s="1"/>
  <c r="I72" s="1"/>
  <c r="D72"/>
  <c r="H71"/>
  <c r="F71"/>
  <c r="E71"/>
  <c r="G71" s="1"/>
  <c r="I71" s="1"/>
  <c r="D71"/>
  <c r="H70"/>
  <c r="F70"/>
  <c r="E70"/>
  <c r="G70" s="1"/>
  <c r="I70" s="1"/>
  <c r="D70"/>
  <c r="H69"/>
  <c r="F69"/>
  <c r="E69"/>
  <c r="G69" s="1"/>
  <c r="I69" s="1"/>
  <c r="D69"/>
  <c r="H68"/>
  <c r="F68"/>
  <c r="E68"/>
  <c r="G68" s="1"/>
  <c r="I68" s="1"/>
  <c r="D68"/>
  <c r="H67"/>
  <c r="F67"/>
  <c r="E67"/>
  <c r="G67" s="1"/>
  <c r="I67" s="1"/>
  <c r="D67"/>
  <c r="H66"/>
  <c r="F66"/>
  <c r="E66"/>
  <c r="G66" s="1"/>
  <c r="I66" s="1"/>
  <c r="D66"/>
  <c r="H65"/>
  <c r="F65"/>
  <c r="E65"/>
  <c r="G65" s="1"/>
  <c r="I65" s="1"/>
  <c r="D65"/>
  <c r="H64"/>
  <c r="F64"/>
  <c r="E64"/>
  <c r="G64" s="1"/>
  <c r="I64" s="1"/>
  <c r="D64"/>
  <c r="H63"/>
  <c r="F63"/>
  <c r="E63"/>
  <c r="G63" s="1"/>
  <c r="I63" s="1"/>
  <c r="D63"/>
  <c r="H62"/>
  <c r="F62"/>
  <c r="E62"/>
  <c r="G62" s="1"/>
  <c r="I62" s="1"/>
  <c r="D62"/>
  <c r="H61"/>
  <c r="F61"/>
  <c r="E61"/>
  <c r="G61" s="1"/>
  <c r="I61" s="1"/>
  <c r="D61"/>
  <c r="H60"/>
  <c r="F60"/>
  <c r="E60"/>
  <c r="G60" s="1"/>
  <c r="I60" s="1"/>
  <c r="D60"/>
  <c r="H59"/>
  <c r="F59"/>
  <c r="E59"/>
  <c r="G59" s="1"/>
  <c r="I59" s="1"/>
  <c r="D59"/>
  <c r="H58"/>
  <c r="F58"/>
  <c r="E58"/>
  <c r="G58" s="1"/>
  <c r="I58" s="1"/>
  <c r="D58"/>
  <c r="H23"/>
  <c r="H22" s="1"/>
  <c r="H26"/>
  <c r="H24" s="1"/>
  <c r="H27"/>
  <c r="H28"/>
  <c r="H30"/>
  <c r="H31"/>
  <c r="H29"/>
  <c r="H32"/>
  <c r="H33"/>
  <c r="H34"/>
  <c r="H37"/>
  <c r="H38"/>
  <c r="H36"/>
  <c r="H41"/>
  <c r="H40" s="1"/>
  <c r="H42"/>
  <c r="H43"/>
  <c r="H44"/>
  <c r="H45"/>
  <c r="H46"/>
  <c r="H47"/>
  <c r="H48"/>
  <c r="H49"/>
  <c r="H50"/>
  <c r="H54"/>
  <c r="H52"/>
  <c r="H55"/>
  <c r="H51"/>
  <c r="F23"/>
  <c r="E23"/>
  <c r="G23" s="1"/>
  <c r="G25"/>
  <c r="F26"/>
  <c r="E26"/>
  <c r="G26"/>
  <c r="G24" s="1"/>
  <c r="G27"/>
  <c r="F28"/>
  <c r="E28"/>
  <c r="G28" s="1"/>
  <c r="I28" s="1"/>
  <c r="F30"/>
  <c r="E30"/>
  <c r="G30"/>
  <c r="F31"/>
  <c r="E31"/>
  <c r="G31" s="1"/>
  <c r="F32"/>
  <c r="E32"/>
  <c r="G32" s="1"/>
  <c r="I32" s="1"/>
  <c r="F33"/>
  <c r="E33"/>
  <c r="G33" s="1"/>
  <c r="I33" s="1"/>
  <c r="F34"/>
  <c r="E34"/>
  <c r="G34" s="1"/>
  <c r="I34" s="1"/>
  <c r="G35"/>
  <c r="F37"/>
  <c r="E37"/>
  <c r="G37" s="1"/>
  <c r="F38"/>
  <c r="E38"/>
  <c r="G38"/>
  <c r="E41"/>
  <c r="F41"/>
  <c r="G41" s="1"/>
  <c r="E42"/>
  <c r="F42"/>
  <c r="G42"/>
  <c r="E43"/>
  <c r="F43"/>
  <c r="G43" s="1"/>
  <c r="I43" s="1"/>
  <c r="E44"/>
  <c r="F44"/>
  <c r="G44"/>
  <c r="E45"/>
  <c r="F45"/>
  <c r="G45" s="1"/>
  <c r="E46"/>
  <c r="F46"/>
  <c r="G46"/>
  <c r="E47"/>
  <c r="F47"/>
  <c r="G47" s="1"/>
  <c r="E48"/>
  <c r="F48"/>
  <c r="G48"/>
  <c r="E49"/>
  <c r="F49"/>
  <c r="G49" s="1"/>
  <c r="I49" s="1"/>
  <c r="E50"/>
  <c r="F50"/>
  <c r="G50" s="1"/>
  <c r="I50" s="1"/>
  <c r="G53"/>
  <c r="E54"/>
  <c r="F54"/>
  <c r="G54" s="1"/>
  <c r="E55"/>
  <c r="F55"/>
  <c r="G55" s="1"/>
  <c r="I55" s="1"/>
  <c r="F22"/>
  <c r="F21" s="1"/>
  <c r="F20" s="1"/>
  <c r="F19" s="1"/>
  <c r="F24"/>
  <c r="F29"/>
  <c r="F36"/>
  <c r="F52"/>
  <c r="E22"/>
  <c r="E24"/>
  <c r="E29"/>
  <c r="E21"/>
  <c r="E20" s="1"/>
  <c r="E19" s="1"/>
  <c r="E36"/>
  <c r="E40"/>
  <c r="E39" s="1"/>
  <c r="E51"/>
  <c r="E52"/>
  <c r="D23"/>
  <c r="D22"/>
  <c r="D26"/>
  <c r="D24"/>
  <c r="D28"/>
  <c r="D30"/>
  <c r="D31"/>
  <c r="D29"/>
  <c r="D32"/>
  <c r="D21"/>
  <c r="D33"/>
  <c r="D20"/>
  <c r="D19" s="1"/>
  <c r="D34"/>
  <c r="D37"/>
  <c r="D38"/>
  <c r="D36"/>
  <c r="D41"/>
  <c r="D40" s="1"/>
  <c r="D42"/>
  <c r="D43"/>
  <c r="D44"/>
  <c r="D45"/>
  <c r="D46"/>
  <c r="D47"/>
  <c r="D48"/>
  <c r="D49"/>
  <c r="D50"/>
  <c r="D51"/>
  <c r="D54"/>
  <c r="D52" s="1"/>
  <c r="D55"/>
  <c r="I48"/>
  <c r="I46"/>
  <c r="I44"/>
  <c r="I42"/>
  <c r="I38"/>
  <c r="I30"/>
  <c r="I26"/>
  <c r="G339" i="19"/>
  <c r="F323"/>
  <c r="F339" s="1"/>
  <c r="H339" s="1"/>
  <c r="E339"/>
  <c r="D339"/>
  <c r="C339"/>
  <c r="G338"/>
  <c r="H338" s="1"/>
  <c r="F329"/>
  <c r="F338"/>
  <c r="E338"/>
  <c r="E335" s="1"/>
  <c r="D338"/>
  <c r="C338"/>
  <c r="C335" s="1"/>
  <c r="G337"/>
  <c r="E337"/>
  <c r="D337"/>
  <c r="C337"/>
  <c r="G336"/>
  <c r="F328"/>
  <c r="F336" s="1"/>
  <c r="E336"/>
  <c r="D336"/>
  <c r="C336"/>
  <c r="G335"/>
  <c r="D335"/>
  <c r="G317"/>
  <c r="G320" s="1"/>
  <c r="G321"/>
  <c r="G327"/>
  <c r="G333"/>
  <c r="F318"/>
  <c r="F319"/>
  <c r="F317"/>
  <c r="F320" s="1"/>
  <c r="F322"/>
  <c r="F321" s="1"/>
  <c r="F327"/>
  <c r="F324"/>
  <c r="E317"/>
  <c r="E320" s="1"/>
  <c r="E334" s="1"/>
  <c r="E321"/>
  <c r="E327"/>
  <c r="E333"/>
  <c r="D317"/>
  <c r="D320" s="1"/>
  <c r="D334" s="1"/>
  <c r="D321"/>
  <c r="D327"/>
  <c r="D333"/>
  <c r="C317"/>
  <c r="C320" s="1"/>
  <c r="C334" s="1"/>
  <c r="C321"/>
  <c r="C327"/>
  <c r="C333"/>
  <c r="F332"/>
  <c r="H332"/>
  <c r="F331"/>
  <c r="H331"/>
  <c r="F330"/>
  <c r="H330"/>
  <c r="H329"/>
  <c r="H328"/>
  <c r="H327"/>
  <c r="F326"/>
  <c r="H326" s="1"/>
  <c r="F325"/>
  <c r="H325" s="1"/>
  <c r="H324"/>
  <c r="H323"/>
  <c r="H322"/>
  <c r="H319"/>
  <c r="H318"/>
  <c r="H317"/>
  <c r="G309"/>
  <c r="H309" s="1"/>
  <c r="F299"/>
  <c r="F309"/>
  <c r="E309"/>
  <c r="D309"/>
  <c r="C309"/>
  <c r="G308"/>
  <c r="F298"/>
  <c r="F308" s="1"/>
  <c r="E308"/>
  <c r="D308"/>
  <c r="D306" s="1"/>
  <c r="C308"/>
  <c r="G307"/>
  <c r="H307" s="1"/>
  <c r="F297"/>
  <c r="F307"/>
  <c r="E307"/>
  <c r="D307"/>
  <c r="C307"/>
  <c r="E306"/>
  <c r="C306"/>
  <c r="G283"/>
  <c r="G295"/>
  <c r="G305" s="1"/>
  <c r="G296"/>
  <c r="G304"/>
  <c r="F284"/>
  <c r="F286"/>
  <c r="F287"/>
  <c r="F288"/>
  <c r="F289"/>
  <c r="F290"/>
  <c r="F293"/>
  <c r="F285"/>
  <c r="F291"/>
  <c r="F292"/>
  <c r="F283"/>
  <c r="F295" s="1"/>
  <c r="F296"/>
  <c r="F304" s="1"/>
  <c r="H304" s="1"/>
  <c r="E283"/>
  <c r="E295"/>
  <c r="E305" s="1"/>
  <c r="E296"/>
  <c r="E304"/>
  <c r="D283"/>
  <c r="D295" s="1"/>
  <c r="D296"/>
  <c r="D304" s="1"/>
  <c r="C283"/>
  <c r="C295"/>
  <c r="C305" s="1"/>
  <c r="C296"/>
  <c r="C304"/>
  <c r="F303"/>
  <c r="H303"/>
  <c r="F302"/>
  <c r="H302"/>
  <c r="F301"/>
  <c r="H301"/>
  <c r="F300"/>
  <c r="H300"/>
  <c r="H299"/>
  <c r="H298"/>
  <c r="H297"/>
  <c r="H296"/>
  <c r="H294"/>
  <c r="H293"/>
  <c r="H292"/>
  <c r="H291"/>
  <c r="H290"/>
  <c r="H289"/>
  <c r="H288"/>
  <c r="H287"/>
  <c r="H286"/>
  <c r="H285"/>
  <c r="H284"/>
  <c r="H283"/>
  <c r="G275"/>
  <c r="F262"/>
  <c r="F275"/>
  <c r="E275"/>
  <c r="D275"/>
  <c r="C275"/>
  <c r="G274"/>
  <c r="F252"/>
  <c r="F256"/>
  <c r="F274" s="1"/>
  <c r="H274" s="1"/>
  <c r="F261"/>
  <c r="F268"/>
  <c r="E274"/>
  <c r="D274"/>
  <c r="C274"/>
  <c r="G273"/>
  <c r="F255"/>
  <c r="F260"/>
  <c r="F273" s="1"/>
  <c r="F267"/>
  <c r="F251"/>
  <c r="E273"/>
  <c r="D273"/>
  <c r="C273"/>
  <c r="G272"/>
  <c r="E272"/>
  <c r="D272"/>
  <c r="C272"/>
  <c r="G240"/>
  <c r="G249" s="1"/>
  <c r="G250"/>
  <c r="G254"/>
  <c r="G259"/>
  <c r="G266"/>
  <c r="G270"/>
  <c r="F241"/>
  <c r="F240" s="1"/>
  <c r="F242"/>
  <c r="F243"/>
  <c r="F244"/>
  <c r="F245"/>
  <c r="F246"/>
  <c r="F247"/>
  <c r="F248"/>
  <c r="F250"/>
  <c r="F254"/>
  <c r="F259"/>
  <c r="F266"/>
  <c r="F270"/>
  <c r="E240"/>
  <c r="E249" s="1"/>
  <c r="E271" s="1"/>
  <c r="E250"/>
  <c r="E254"/>
  <c r="E259"/>
  <c r="E266"/>
  <c r="E270"/>
  <c r="D240"/>
  <c r="D249" s="1"/>
  <c r="D271" s="1"/>
  <c r="D250"/>
  <c r="D254"/>
  <c r="D259"/>
  <c r="D266"/>
  <c r="D270"/>
  <c r="C240"/>
  <c r="C249" s="1"/>
  <c r="C271" s="1"/>
  <c r="C250"/>
  <c r="C254"/>
  <c r="C259"/>
  <c r="C266"/>
  <c r="C270"/>
  <c r="H270"/>
  <c r="H269"/>
  <c r="H268"/>
  <c r="H267"/>
  <c r="H266"/>
  <c r="F265"/>
  <c r="H265"/>
  <c r="F264"/>
  <c r="H264"/>
  <c r="F263"/>
  <c r="H263"/>
  <c r="H261"/>
  <c r="H260"/>
  <c r="H259"/>
  <c r="H258"/>
  <c r="H256"/>
  <c r="H255"/>
  <c r="H254"/>
  <c r="H253"/>
  <c r="H252"/>
  <c r="H251"/>
  <c r="H250"/>
  <c r="H248"/>
  <c r="H247"/>
  <c r="H246"/>
  <c r="H245"/>
  <c r="H244"/>
  <c r="H243"/>
  <c r="H242"/>
  <c r="H241"/>
  <c r="G232"/>
  <c r="D232"/>
  <c r="E232"/>
  <c r="F232" s="1"/>
  <c r="H232" s="1"/>
  <c r="C232"/>
  <c r="H231"/>
  <c r="C231"/>
  <c r="G230"/>
  <c r="F146"/>
  <c r="F164"/>
  <c r="F230" s="1"/>
  <c r="H230" s="1"/>
  <c r="F189"/>
  <c r="F214"/>
  <c r="F138"/>
  <c r="F208"/>
  <c r="E230"/>
  <c r="D230"/>
  <c r="C230"/>
  <c r="G229"/>
  <c r="D229"/>
  <c r="E229"/>
  <c r="F229" s="1"/>
  <c r="H229" s="1"/>
  <c r="C229"/>
  <c r="G228"/>
  <c r="D228"/>
  <c r="E228"/>
  <c r="F228" s="1"/>
  <c r="H228" s="1"/>
  <c r="C228"/>
  <c r="G227"/>
  <c r="D227"/>
  <c r="E227"/>
  <c r="F227" s="1"/>
  <c r="H227" s="1"/>
  <c r="C227"/>
  <c r="G226"/>
  <c r="D226"/>
  <c r="E226"/>
  <c r="F226" s="1"/>
  <c r="C226"/>
  <c r="G225"/>
  <c r="D225"/>
  <c r="E225"/>
  <c r="F225"/>
  <c r="H225" s="1"/>
  <c r="C225"/>
  <c r="G224"/>
  <c r="D224"/>
  <c r="E224"/>
  <c r="F224"/>
  <c r="C224"/>
  <c r="G223"/>
  <c r="D223"/>
  <c r="E223"/>
  <c r="F223" s="1"/>
  <c r="H223" s="1"/>
  <c r="C223"/>
  <c r="G222"/>
  <c r="D222"/>
  <c r="E222"/>
  <c r="F222" s="1"/>
  <c r="H222" s="1"/>
  <c r="C222"/>
  <c r="G221"/>
  <c r="D221"/>
  <c r="E221"/>
  <c r="F221" s="1"/>
  <c r="H221" s="1"/>
  <c r="C221"/>
  <c r="G220"/>
  <c r="G219" s="1"/>
  <c r="D220"/>
  <c r="D219" s="1"/>
  <c r="E220"/>
  <c r="E219" s="1"/>
  <c r="C220"/>
  <c r="C219" s="1"/>
  <c r="G89"/>
  <c r="G104"/>
  <c r="G107"/>
  <c r="G116" s="1"/>
  <c r="G117"/>
  <c r="G122"/>
  <c r="G131"/>
  <c r="G134"/>
  <c r="G141"/>
  <c r="G153"/>
  <c r="G159"/>
  <c r="G173"/>
  <c r="G186"/>
  <c r="G194"/>
  <c r="G200"/>
  <c r="G204"/>
  <c r="G211"/>
  <c r="G217"/>
  <c r="F90"/>
  <c r="F91"/>
  <c r="F92"/>
  <c r="F93"/>
  <c r="F94"/>
  <c r="F95"/>
  <c r="F96"/>
  <c r="F97"/>
  <c r="F98"/>
  <c r="F99"/>
  <c r="F100"/>
  <c r="F101"/>
  <c r="F102"/>
  <c r="F103"/>
  <c r="F89"/>
  <c r="F105"/>
  <c r="F106"/>
  <c r="F104" s="1"/>
  <c r="F110"/>
  <c r="F107" s="1"/>
  <c r="H107" s="1"/>
  <c r="F111"/>
  <c r="F112"/>
  <c r="F108"/>
  <c r="F113"/>
  <c r="F114"/>
  <c r="F109"/>
  <c r="F115"/>
  <c r="F118"/>
  <c r="F117" s="1"/>
  <c r="F119"/>
  <c r="F120"/>
  <c r="F123"/>
  <c r="F122" s="1"/>
  <c r="H122" s="1"/>
  <c r="F124"/>
  <c r="F125"/>
  <c r="F129"/>
  <c r="F132"/>
  <c r="F131"/>
  <c r="F135"/>
  <c r="F136"/>
  <c r="F137"/>
  <c r="F134"/>
  <c r="F142"/>
  <c r="F143"/>
  <c r="F144"/>
  <c r="F145"/>
  <c r="F147"/>
  <c r="F141"/>
  <c r="D153"/>
  <c r="E153"/>
  <c r="F153" s="1"/>
  <c r="H153" s="1"/>
  <c r="F160"/>
  <c r="F161"/>
  <c r="F162"/>
  <c r="F163"/>
  <c r="F159"/>
  <c r="F174"/>
  <c r="F175"/>
  <c r="F176"/>
  <c r="F178"/>
  <c r="F177"/>
  <c r="F173"/>
  <c r="F187"/>
  <c r="F188"/>
  <c r="F190"/>
  <c r="F186"/>
  <c r="F196"/>
  <c r="F197"/>
  <c r="F195"/>
  <c r="F194"/>
  <c r="F201"/>
  <c r="F200"/>
  <c r="F205"/>
  <c r="F204"/>
  <c r="F210"/>
  <c r="F212"/>
  <c r="F211" s="1"/>
  <c r="H211" s="1"/>
  <c r="F213"/>
  <c r="F215"/>
  <c r="E89"/>
  <c r="E116" s="1"/>
  <c r="E218" s="1"/>
  <c r="E104"/>
  <c r="E107"/>
  <c r="E117"/>
  <c r="E122"/>
  <c r="E131"/>
  <c r="E134"/>
  <c r="E141"/>
  <c r="E159"/>
  <c r="E173"/>
  <c r="E186"/>
  <c r="E194"/>
  <c r="E200"/>
  <c r="E204"/>
  <c r="E211"/>
  <c r="E217"/>
  <c r="D89"/>
  <c r="D116" s="1"/>
  <c r="D218" s="1"/>
  <c r="D104"/>
  <c r="D107"/>
  <c r="D117"/>
  <c r="D122"/>
  <c r="D131"/>
  <c r="D134"/>
  <c r="D141"/>
  <c r="D159"/>
  <c r="D173"/>
  <c r="D186"/>
  <c r="D194"/>
  <c r="D200"/>
  <c r="D204"/>
  <c r="D211"/>
  <c r="D217"/>
  <c r="C89"/>
  <c r="C116" s="1"/>
  <c r="C218" s="1"/>
  <c r="C104"/>
  <c r="C107"/>
  <c r="C117"/>
  <c r="C217" s="1"/>
  <c r="C122"/>
  <c r="C131"/>
  <c r="C134"/>
  <c r="C141"/>
  <c r="C153"/>
  <c r="C159"/>
  <c r="C173"/>
  <c r="C186"/>
  <c r="C194"/>
  <c r="C200"/>
  <c r="C204"/>
  <c r="C211"/>
  <c r="F216"/>
  <c r="H216" s="1"/>
  <c r="H215"/>
  <c r="H214"/>
  <c r="H213"/>
  <c r="H212"/>
  <c r="H210"/>
  <c r="H209"/>
  <c r="H208"/>
  <c r="F207"/>
  <c r="H207" s="1"/>
  <c r="F206"/>
  <c r="H206" s="1"/>
  <c r="H205"/>
  <c r="H204"/>
  <c r="F203"/>
  <c r="H203" s="1"/>
  <c r="F202"/>
  <c r="H202" s="1"/>
  <c r="H201"/>
  <c r="H200"/>
  <c r="F199"/>
  <c r="F198"/>
  <c r="H198"/>
  <c r="H197"/>
  <c r="H196"/>
  <c r="H194"/>
  <c r="F193"/>
  <c r="H193" s="1"/>
  <c r="F192"/>
  <c r="H192" s="1"/>
  <c r="F191"/>
  <c r="H191" s="1"/>
  <c r="H190"/>
  <c r="H189"/>
  <c r="H188"/>
  <c r="H187"/>
  <c r="H186"/>
  <c r="F185"/>
  <c r="H185"/>
  <c r="F184"/>
  <c r="H184"/>
  <c r="F183"/>
  <c r="H183"/>
  <c r="F182"/>
  <c r="H182"/>
  <c r="F181"/>
  <c r="H181"/>
  <c r="F180"/>
  <c r="H180"/>
  <c r="F179"/>
  <c r="H179"/>
  <c r="H178"/>
  <c r="H177"/>
  <c r="H176"/>
  <c r="H175"/>
  <c r="H174"/>
  <c r="H173"/>
  <c r="F172"/>
  <c r="H172"/>
  <c r="F171"/>
  <c r="H171"/>
  <c r="F170"/>
  <c r="H170"/>
  <c r="F169"/>
  <c r="H169" s="1"/>
  <c r="F168"/>
  <c r="H168" s="1"/>
  <c r="F167"/>
  <c r="H167" s="1"/>
  <c r="F166"/>
  <c r="H166" s="1"/>
  <c r="H163"/>
  <c r="H162"/>
  <c r="H161"/>
  <c r="H160"/>
  <c r="H159"/>
  <c r="F158"/>
  <c r="H158"/>
  <c r="F157"/>
  <c r="H157"/>
  <c r="F156"/>
  <c r="H156"/>
  <c r="F155"/>
  <c r="H155"/>
  <c r="F154"/>
  <c r="H154"/>
  <c r="H152"/>
  <c r="F151"/>
  <c r="H151"/>
  <c r="F150"/>
  <c r="H150"/>
  <c r="F149"/>
  <c r="H149"/>
  <c r="F148"/>
  <c r="H148"/>
  <c r="H147"/>
  <c r="H146"/>
  <c r="H145"/>
  <c r="H144"/>
  <c r="H143"/>
  <c r="H142"/>
  <c r="H141"/>
  <c r="F140"/>
  <c r="H140" s="1"/>
  <c r="F139"/>
  <c r="H139" s="1"/>
  <c r="H137"/>
  <c r="H136"/>
  <c r="H135"/>
  <c r="H134"/>
  <c r="F133"/>
  <c r="H133" s="1"/>
  <c r="H132"/>
  <c r="H131"/>
  <c r="F130"/>
  <c r="H130" s="1"/>
  <c r="H129"/>
  <c r="F128"/>
  <c r="H128"/>
  <c r="F127"/>
  <c r="H127"/>
  <c r="H125"/>
  <c r="H124"/>
  <c r="F121"/>
  <c r="H121" s="1"/>
  <c r="H120"/>
  <c r="H119"/>
  <c r="H118"/>
  <c r="H115"/>
  <c r="H114"/>
  <c r="H113"/>
  <c r="H112"/>
  <c r="H111"/>
  <c r="H110"/>
  <c r="H106"/>
  <c r="H105"/>
  <c r="H103"/>
  <c r="H102"/>
  <c r="H101"/>
  <c r="H99"/>
  <c r="H98"/>
  <c r="H97"/>
  <c r="H96"/>
  <c r="H95"/>
  <c r="H94"/>
  <c r="H93"/>
  <c r="H92"/>
  <c r="H90"/>
  <c r="H89"/>
  <c r="H72"/>
  <c r="F72"/>
  <c r="E72"/>
  <c r="G72" s="1"/>
  <c r="I72" s="1"/>
  <c r="D72"/>
  <c r="H71"/>
  <c r="F71"/>
  <c r="E71"/>
  <c r="G71" s="1"/>
  <c r="I71" s="1"/>
  <c r="D71"/>
  <c r="H70"/>
  <c r="F70"/>
  <c r="E70"/>
  <c r="G70" s="1"/>
  <c r="I70" s="1"/>
  <c r="D70"/>
  <c r="H69"/>
  <c r="F69"/>
  <c r="E69"/>
  <c r="G69" s="1"/>
  <c r="I69" s="1"/>
  <c r="D69"/>
  <c r="H68"/>
  <c r="F68"/>
  <c r="E68"/>
  <c r="G68" s="1"/>
  <c r="I68" s="1"/>
  <c r="D68"/>
  <c r="H67"/>
  <c r="F67"/>
  <c r="E67"/>
  <c r="G67" s="1"/>
  <c r="I67" s="1"/>
  <c r="D67"/>
  <c r="H66"/>
  <c r="F66"/>
  <c r="E66"/>
  <c r="G66" s="1"/>
  <c r="I66" s="1"/>
  <c r="D66"/>
  <c r="H65"/>
  <c r="F65"/>
  <c r="E65"/>
  <c r="G65" s="1"/>
  <c r="I65" s="1"/>
  <c r="D65"/>
  <c r="H64"/>
  <c r="F64"/>
  <c r="E64"/>
  <c r="G64" s="1"/>
  <c r="I64" s="1"/>
  <c r="D64"/>
  <c r="H63"/>
  <c r="F63"/>
  <c r="E63"/>
  <c r="G63" s="1"/>
  <c r="I63" s="1"/>
  <c r="D63"/>
  <c r="H62"/>
  <c r="F62"/>
  <c r="E62"/>
  <c r="G62" s="1"/>
  <c r="I62" s="1"/>
  <c r="D62"/>
  <c r="H61"/>
  <c r="F61"/>
  <c r="E61"/>
  <c r="G61" s="1"/>
  <c r="I61" s="1"/>
  <c r="D61"/>
  <c r="H60"/>
  <c r="F60"/>
  <c r="E60"/>
  <c r="G60" s="1"/>
  <c r="I60" s="1"/>
  <c r="D60"/>
  <c r="H59"/>
  <c r="F59"/>
  <c r="E59"/>
  <c r="G59" s="1"/>
  <c r="I59" s="1"/>
  <c r="D59"/>
  <c r="H58"/>
  <c r="F58"/>
  <c r="E58"/>
  <c r="G58" s="1"/>
  <c r="I58" s="1"/>
  <c r="D58"/>
  <c r="H23"/>
  <c r="H22" s="1"/>
  <c r="H26"/>
  <c r="H24" s="1"/>
  <c r="H27"/>
  <c r="H28"/>
  <c r="H30"/>
  <c r="H31"/>
  <c r="H29"/>
  <c r="H32"/>
  <c r="H33"/>
  <c r="H34"/>
  <c r="H37"/>
  <c r="H38"/>
  <c r="H36"/>
  <c r="H41"/>
  <c r="H40" s="1"/>
  <c r="H42"/>
  <c r="H43"/>
  <c r="H44"/>
  <c r="H45"/>
  <c r="H46"/>
  <c r="H47"/>
  <c r="H48"/>
  <c r="H49"/>
  <c r="H50"/>
  <c r="H54"/>
  <c r="H52"/>
  <c r="H55"/>
  <c r="F23"/>
  <c r="E23"/>
  <c r="G23"/>
  <c r="G22" s="1"/>
  <c r="G25"/>
  <c r="F26"/>
  <c r="E26"/>
  <c r="G26" s="1"/>
  <c r="G27"/>
  <c r="F28"/>
  <c r="E28"/>
  <c r="G28"/>
  <c r="F30"/>
  <c r="E30"/>
  <c r="G30" s="1"/>
  <c r="F31"/>
  <c r="E31"/>
  <c r="G31"/>
  <c r="F32"/>
  <c r="E32"/>
  <c r="G32"/>
  <c r="F33"/>
  <c r="E33"/>
  <c r="G33"/>
  <c r="F34"/>
  <c r="E34"/>
  <c r="G34"/>
  <c r="G35"/>
  <c r="F37"/>
  <c r="E37"/>
  <c r="G37"/>
  <c r="F38"/>
  <c r="E38"/>
  <c r="G38" s="1"/>
  <c r="E41"/>
  <c r="F41"/>
  <c r="G41"/>
  <c r="E42"/>
  <c r="F42"/>
  <c r="G42" s="1"/>
  <c r="I42" s="1"/>
  <c r="E43"/>
  <c r="F43"/>
  <c r="G43"/>
  <c r="E44"/>
  <c r="F44"/>
  <c r="G44" s="1"/>
  <c r="I44" s="1"/>
  <c r="E45"/>
  <c r="F45"/>
  <c r="G45"/>
  <c r="E46"/>
  <c r="F46"/>
  <c r="G46" s="1"/>
  <c r="I46" s="1"/>
  <c r="E47"/>
  <c r="F47"/>
  <c r="G47"/>
  <c r="E48"/>
  <c r="F48"/>
  <c r="G48" s="1"/>
  <c r="I48" s="1"/>
  <c r="E49"/>
  <c r="F49"/>
  <c r="G49"/>
  <c r="E50"/>
  <c r="F50"/>
  <c r="G50"/>
  <c r="G53"/>
  <c r="E54"/>
  <c r="E52" s="1"/>
  <c r="F54"/>
  <c r="G54"/>
  <c r="G52" s="1"/>
  <c r="I52" s="1"/>
  <c r="E55"/>
  <c r="F55"/>
  <c r="G55"/>
  <c r="F22"/>
  <c r="F24"/>
  <c r="F29"/>
  <c r="F21"/>
  <c r="F20" s="1"/>
  <c r="F19" s="1"/>
  <c r="F36"/>
  <c r="F40"/>
  <c r="F39" s="1"/>
  <c r="F52"/>
  <c r="E22"/>
  <c r="E24"/>
  <c r="E29"/>
  <c r="E21"/>
  <c r="E20" s="1"/>
  <c r="E19" s="1"/>
  <c r="E36"/>
  <c r="E40"/>
  <c r="E39" s="1"/>
  <c r="D23"/>
  <c r="D22"/>
  <c r="D26"/>
  <c r="D24"/>
  <c r="D28"/>
  <c r="D30"/>
  <c r="D31"/>
  <c r="D29"/>
  <c r="D32"/>
  <c r="D21"/>
  <c r="D33"/>
  <c r="D20"/>
  <c r="D19" s="1"/>
  <c r="D34"/>
  <c r="D37"/>
  <c r="D38"/>
  <c r="D36"/>
  <c r="D41"/>
  <c r="D40" s="1"/>
  <c r="D42"/>
  <c r="D43"/>
  <c r="D44"/>
  <c r="D45"/>
  <c r="D46"/>
  <c r="D47"/>
  <c r="D48"/>
  <c r="D49"/>
  <c r="D50"/>
  <c r="D51"/>
  <c r="D54"/>
  <c r="D52" s="1"/>
  <c r="D55"/>
  <c r="I55"/>
  <c r="I54"/>
  <c r="H51"/>
  <c r="E51"/>
  <c r="I50"/>
  <c r="I49"/>
  <c r="I45"/>
  <c r="I43"/>
  <c r="I41"/>
  <c r="I37"/>
  <c r="I34"/>
  <c r="I33"/>
  <c r="I32"/>
  <c r="I31"/>
  <c r="I28"/>
  <c r="I23"/>
  <c r="F94" i="18"/>
  <c r="F105"/>
  <c r="F219"/>
  <c r="F267"/>
  <c r="E349"/>
  <c r="D349"/>
  <c r="F349"/>
  <c r="C349"/>
  <c r="E348"/>
  <c r="D348"/>
  <c r="F348"/>
  <c r="C348"/>
  <c r="E347"/>
  <c r="D347"/>
  <c r="F347"/>
  <c r="C347"/>
  <c r="E346"/>
  <c r="D346"/>
  <c r="F346"/>
  <c r="C346"/>
  <c r="E345"/>
  <c r="D345"/>
  <c r="F345"/>
  <c r="C345"/>
  <c r="E327"/>
  <c r="E330" s="1"/>
  <c r="E331"/>
  <c r="E343" s="1"/>
  <c r="F343" s="1"/>
  <c r="E337"/>
  <c r="E334"/>
  <c r="D327"/>
  <c r="D330"/>
  <c r="D344" s="1"/>
  <c r="D331"/>
  <c r="D337"/>
  <c r="F337" s="1"/>
  <c r="D334"/>
  <c r="D343"/>
  <c r="C327"/>
  <c r="C330" s="1"/>
  <c r="C344" s="1"/>
  <c r="C331"/>
  <c r="C343" s="1"/>
  <c r="C337"/>
  <c r="C334"/>
  <c r="F342"/>
  <c r="F341"/>
  <c r="F340"/>
  <c r="F339"/>
  <c r="F338"/>
  <c r="F336"/>
  <c r="F335"/>
  <c r="F334"/>
  <c r="F333"/>
  <c r="F332"/>
  <c r="F329"/>
  <c r="F328"/>
  <c r="E317"/>
  <c r="D317"/>
  <c r="F317"/>
  <c r="C317"/>
  <c r="E316"/>
  <c r="D316"/>
  <c r="F316"/>
  <c r="C316"/>
  <c r="E315"/>
  <c r="D315"/>
  <c r="F315"/>
  <c r="C315"/>
  <c r="E314"/>
  <c r="D314"/>
  <c r="F314"/>
  <c r="C314"/>
  <c r="E291"/>
  <c r="E303" s="1"/>
  <c r="E304"/>
  <c r="E312" s="1"/>
  <c r="F312" s="1"/>
  <c r="D291"/>
  <c r="D303"/>
  <c r="D313" s="1"/>
  <c r="D304"/>
  <c r="D312"/>
  <c r="C291"/>
  <c r="C303" s="1"/>
  <c r="C313" s="1"/>
  <c r="C304"/>
  <c r="C312" s="1"/>
  <c r="F311"/>
  <c r="F310"/>
  <c r="F309"/>
  <c r="F308"/>
  <c r="F307"/>
  <c r="F306"/>
  <c r="F305"/>
  <c r="F302"/>
  <c r="F301"/>
  <c r="F300"/>
  <c r="F299"/>
  <c r="F298"/>
  <c r="F297"/>
  <c r="F296"/>
  <c r="F295"/>
  <c r="F294"/>
  <c r="F293"/>
  <c r="F292"/>
  <c r="F291"/>
  <c r="E281"/>
  <c r="D281"/>
  <c r="C281"/>
  <c r="E280"/>
  <c r="E277" s="1"/>
  <c r="F277" s="1"/>
  <c r="D280"/>
  <c r="C280"/>
  <c r="E279"/>
  <c r="D279"/>
  <c r="F279" s="1"/>
  <c r="C279"/>
  <c r="E278"/>
  <c r="D278"/>
  <c r="F278" s="1"/>
  <c r="C278"/>
  <c r="D277"/>
  <c r="C277"/>
  <c r="E244"/>
  <c r="E253"/>
  <c r="E254"/>
  <c r="E258"/>
  <c r="E275" s="1"/>
  <c r="E264"/>
  <c r="E271"/>
  <c r="F271" s="1"/>
  <c r="D244"/>
  <c r="D253"/>
  <c r="D254"/>
  <c r="D258"/>
  <c r="D275" s="1"/>
  <c r="D276" s="1"/>
  <c r="D264"/>
  <c r="D271"/>
  <c r="C244"/>
  <c r="C253"/>
  <c r="C254"/>
  <c r="C258"/>
  <c r="C275" s="1"/>
  <c r="C276" s="1"/>
  <c r="C264"/>
  <c r="C271"/>
  <c r="F274"/>
  <c r="F273"/>
  <c r="F272"/>
  <c r="F270"/>
  <c r="F269"/>
  <c r="F268"/>
  <c r="F266"/>
  <c r="F265"/>
  <c r="F264"/>
  <c r="F263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E235"/>
  <c r="D235"/>
  <c r="F235"/>
  <c r="C235"/>
  <c r="E234"/>
  <c r="F234" s="1"/>
  <c r="D234"/>
  <c r="C234"/>
  <c r="E233"/>
  <c r="D233"/>
  <c r="F233" s="1"/>
  <c r="C233"/>
  <c r="E232"/>
  <c r="D232"/>
  <c r="F232" s="1"/>
  <c r="C232"/>
  <c r="E231"/>
  <c r="D231"/>
  <c r="F231" s="1"/>
  <c r="C231"/>
  <c r="E230"/>
  <c r="D230"/>
  <c r="F230" s="1"/>
  <c r="C230"/>
  <c r="E229"/>
  <c r="D229"/>
  <c r="C229"/>
  <c r="E228"/>
  <c r="D228"/>
  <c r="F228"/>
  <c r="C228"/>
  <c r="E227"/>
  <c r="D227"/>
  <c r="C227"/>
  <c r="E226"/>
  <c r="D226"/>
  <c r="F226" s="1"/>
  <c r="C226"/>
  <c r="E225"/>
  <c r="D124"/>
  <c r="D225" s="1"/>
  <c r="C124"/>
  <c r="C225"/>
  <c r="E224"/>
  <c r="D224"/>
  <c r="F224"/>
  <c r="C224"/>
  <c r="E223"/>
  <c r="D223"/>
  <c r="F223"/>
  <c r="C223"/>
  <c r="E222"/>
  <c r="C222"/>
  <c r="E80"/>
  <c r="E107" s="1"/>
  <c r="E95"/>
  <c r="E98"/>
  <c r="E108"/>
  <c r="E114"/>
  <c r="E127"/>
  <c r="E130"/>
  <c r="E138"/>
  <c r="E150"/>
  <c r="E156"/>
  <c r="E170"/>
  <c r="E185"/>
  <c r="E194"/>
  <c r="E199"/>
  <c r="E205"/>
  <c r="E213"/>
  <c r="E220" s="1"/>
  <c r="D80"/>
  <c r="D107" s="1"/>
  <c r="D221" s="1"/>
  <c r="D95"/>
  <c r="D98"/>
  <c r="D108"/>
  <c r="D114"/>
  <c r="D127"/>
  <c r="D130"/>
  <c r="D138"/>
  <c r="D150"/>
  <c r="D156"/>
  <c r="D170"/>
  <c r="D185"/>
  <c r="D194"/>
  <c r="D199"/>
  <c r="D205"/>
  <c r="D213"/>
  <c r="D220" s="1"/>
  <c r="C80"/>
  <c r="C107" s="1"/>
  <c r="C221" s="1"/>
  <c r="C95"/>
  <c r="C98"/>
  <c r="C108"/>
  <c r="C114"/>
  <c r="C127"/>
  <c r="C130"/>
  <c r="C138"/>
  <c r="C150"/>
  <c r="C156"/>
  <c r="C170"/>
  <c r="C185"/>
  <c r="C194"/>
  <c r="C199"/>
  <c r="C205"/>
  <c r="C213"/>
  <c r="C220" s="1"/>
  <c r="F217"/>
  <c r="F215"/>
  <c r="F214"/>
  <c r="F213"/>
  <c r="F212"/>
  <c r="F211"/>
  <c r="F210"/>
  <c r="F209"/>
  <c r="F208"/>
  <c r="F207"/>
  <c r="F206"/>
  <c r="F205"/>
  <c r="F204"/>
  <c r="F202"/>
  <c r="F201"/>
  <c r="F199"/>
  <c r="F197"/>
  <c r="F196"/>
  <c r="F195"/>
  <c r="F194"/>
  <c r="F193"/>
  <c r="F192"/>
  <c r="F191"/>
  <c r="F190"/>
  <c r="F187"/>
  <c r="F186"/>
  <c r="F185"/>
  <c r="F184"/>
  <c r="F183"/>
  <c r="F182"/>
  <c r="F181"/>
  <c r="F180"/>
  <c r="F179"/>
  <c r="F178"/>
  <c r="F175"/>
  <c r="F173"/>
  <c r="F172"/>
  <c r="F171"/>
  <c r="F170"/>
  <c r="F169"/>
  <c r="F168"/>
  <c r="F167"/>
  <c r="F166"/>
  <c r="F165"/>
  <c r="F164"/>
  <c r="F163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4"/>
  <c r="F132"/>
  <c r="F131"/>
  <c r="F130"/>
  <c r="F129"/>
  <c r="F128"/>
  <c r="F127"/>
  <c r="F124"/>
  <c r="F122"/>
  <c r="F116"/>
  <c r="F114"/>
  <c r="F113"/>
  <c r="F112"/>
  <c r="F110"/>
  <c r="F109"/>
  <c r="F108"/>
  <c r="F104"/>
  <c r="F103"/>
  <c r="F102"/>
  <c r="F101"/>
  <c r="F98"/>
  <c r="F96"/>
  <c r="F95"/>
  <c r="F93"/>
  <c r="F92"/>
  <c r="F90"/>
  <c r="F89"/>
  <c r="F88"/>
  <c r="F87"/>
  <c r="F86"/>
  <c r="F85"/>
  <c r="F84"/>
  <c r="F83"/>
  <c r="F81"/>
  <c r="F80"/>
  <c r="F70"/>
  <c r="E70"/>
  <c r="G70"/>
  <c r="D70"/>
  <c r="F69"/>
  <c r="E69"/>
  <c r="G69"/>
  <c r="D69"/>
  <c r="F68"/>
  <c r="E68"/>
  <c r="G68"/>
  <c r="D68"/>
  <c r="F67"/>
  <c r="E67"/>
  <c r="G67"/>
  <c r="D67"/>
  <c r="F66"/>
  <c r="E66"/>
  <c r="G66"/>
  <c r="D66"/>
  <c r="F65"/>
  <c r="E65"/>
  <c r="G65"/>
  <c r="D65"/>
  <c r="F64"/>
  <c r="E64"/>
  <c r="G64"/>
  <c r="D64"/>
  <c r="F63"/>
  <c r="E63"/>
  <c r="G63"/>
  <c r="D63"/>
  <c r="F62"/>
  <c r="E62"/>
  <c r="G62"/>
  <c r="D62"/>
  <c r="F61"/>
  <c r="E61"/>
  <c r="G61"/>
  <c r="D61"/>
  <c r="F60"/>
  <c r="E60"/>
  <c r="G60"/>
  <c r="D60"/>
  <c r="F59"/>
  <c r="E59"/>
  <c r="G59"/>
  <c r="D59"/>
  <c r="F58"/>
  <c r="E58"/>
  <c r="G58"/>
  <c r="D58"/>
  <c r="F57"/>
  <c r="E57"/>
  <c r="G57"/>
  <c r="D57"/>
  <c r="F56"/>
  <c r="E56"/>
  <c r="G56"/>
  <c r="D56"/>
  <c r="F55"/>
  <c r="E55"/>
  <c r="D55"/>
  <c r="F17"/>
  <c r="F16"/>
  <c r="F20"/>
  <c r="F18"/>
  <c r="F22"/>
  <c r="F24"/>
  <c r="F27"/>
  <c r="F23"/>
  <c r="F28"/>
  <c r="F15"/>
  <c r="F29"/>
  <c r="F14"/>
  <c r="F13" s="1"/>
  <c r="F30"/>
  <c r="F31"/>
  <c r="F33"/>
  <c r="F32"/>
  <c r="F37"/>
  <c r="F38"/>
  <c r="F39"/>
  <c r="F40"/>
  <c r="F41"/>
  <c r="F36" s="1"/>
  <c r="F42"/>
  <c r="F43"/>
  <c r="F45"/>
  <c r="F46"/>
  <c r="F47"/>
  <c r="F51"/>
  <c r="F49"/>
  <c r="F52"/>
  <c r="F48"/>
  <c r="E17"/>
  <c r="E16"/>
  <c r="E20"/>
  <c r="E18"/>
  <c r="E22"/>
  <c r="E24"/>
  <c r="E27"/>
  <c r="E23"/>
  <c r="E28"/>
  <c r="E15"/>
  <c r="E29"/>
  <c r="E14"/>
  <c r="E13" s="1"/>
  <c r="E30"/>
  <c r="E31"/>
  <c r="E33"/>
  <c r="E32"/>
  <c r="E37"/>
  <c r="E38"/>
  <c r="E40"/>
  <c r="E41"/>
  <c r="E42"/>
  <c r="E43"/>
  <c r="E45"/>
  <c r="E46"/>
  <c r="E47"/>
  <c r="E51"/>
  <c r="E49"/>
  <c r="E52"/>
  <c r="E48"/>
  <c r="D17"/>
  <c r="D16"/>
  <c r="D20"/>
  <c r="D18"/>
  <c r="D22"/>
  <c r="D24"/>
  <c r="D27"/>
  <c r="D23"/>
  <c r="D28"/>
  <c r="D15"/>
  <c r="D29"/>
  <c r="D14"/>
  <c r="D13" s="1"/>
  <c r="D30"/>
  <c r="D31"/>
  <c r="D33"/>
  <c r="D32"/>
  <c r="D37"/>
  <c r="D38"/>
  <c r="D39"/>
  <c r="D40"/>
  <c r="D41"/>
  <c r="D42"/>
  <c r="D43"/>
  <c r="D36" s="1"/>
  <c r="D35" s="1"/>
  <c r="D45"/>
  <c r="D46"/>
  <c r="D47"/>
  <c r="D51"/>
  <c r="D49"/>
  <c r="D52"/>
  <c r="D48"/>
  <c r="G52"/>
  <c r="G51"/>
  <c r="G49"/>
  <c r="G48"/>
  <c r="G47"/>
  <c r="G46"/>
  <c r="G45"/>
  <c r="G43"/>
  <c r="G42"/>
  <c r="G40"/>
  <c r="G38"/>
  <c r="G37"/>
  <c r="G33"/>
  <c r="G32"/>
  <c r="G30"/>
  <c r="G29"/>
  <c r="G28"/>
  <c r="G27"/>
  <c r="G24"/>
  <c r="G23"/>
  <c r="G22"/>
  <c r="G20"/>
  <c r="G18"/>
  <c r="G17"/>
  <c r="G16"/>
  <c r="G15"/>
  <c r="G14"/>
  <c r="C103" i="13"/>
  <c r="C102"/>
  <c r="C101"/>
  <c r="C100"/>
  <c r="C99"/>
  <c r="C98"/>
  <c r="C97"/>
  <c r="C96"/>
  <c r="C95"/>
  <c r="C94"/>
  <c r="C14"/>
  <c r="C38" s="1"/>
  <c r="C28"/>
  <c r="C31"/>
  <c r="C39"/>
  <c r="C44"/>
  <c r="C47"/>
  <c r="C49"/>
  <c r="C53"/>
  <c r="C60"/>
  <c r="C64"/>
  <c r="C69"/>
  <c r="C75"/>
  <c r="C92" s="1"/>
  <c r="C80"/>
  <c r="C83"/>
  <c r="C85"/>
  <c r="C88"/>
  <c r="C215"/>
  <c r="C214"/>
  <c r="C213"/>
  <c r="C212"/>
  <c r="C211" s="1"/>
  <c r="C193"/>
  <c r="C196" s="1"/>
  <c r="C210" s="1"/>
  <c r="C197"/>
  <c r="C203"/>
  <c r="C200"/>
  <c r="C209"/>
  <c r="C185"/>
  <c r="C184"/>
  <c r="C183"/>
  <c r="C182" s="1"/>
  <c r="C159"/>
  <c r="C171" s="1"/>
  <c r="C172"/>
  <c r="C180" s="1"/>
  <c r="C151"/>
  <c r="C150"/>
  <c r="C149"/>
  <c r="C148"/>
  <c r="C147" s="1"/>
  <c r="C114"/>
  <c r="C123" s="1"/>
  <c r="C146" s="1"/>
  <c r="C124"/>
  <c r="C128"/>
  <c r="C134"/>
  <c r="C141"/>
  <c r="C145"/>
  <c r="C119" i="14"/>
  <c r="C95"/>
  <c r="C94"/>
  <c r="C93"/>
  <c r="C92"/>
  <c r="C91"/>
  <c r="C90"/>
  <c r="C89"/>
  <c r="C88"/>
  <c r="C87"/>
  <c r="C86"/>
  <c r="C11"/>
  <c r="C24"/>
  <c r="C27"/>
  <c r="C34"/>
  <c r="C35"/>
  <c r="C39"/>
  <c r="C42"/>
  <c r="C44"/>
  <c r="C48"/>
  <c r="C54"/>
  <c r="C57"/>
  <c r="C61"/>
  <c r="C67"/>
  <c r="C72"/>
  <c r="C75"/>
  <c r="C78"/>
  <c r="C81"/>
  <c r="C84"/>
  <c r="C85" s="1"/>
  <c r="C206"/>
  <c r="C205"/>
  <c r="C204"/>
  <c r="C203"/>
  <c r="C202"/>
  <c r="C184"/>
  <c r="C187"/>
  <c r="C201" s="1"/>
  <c r="C188"/>
  <c r="C194"/>
  <c r="C191"/>
  <c r="C200"/>
  <c r="C176"/>
  <c r="C175"/>
  <c r="C174"/>
  <c r="C173" s="1"/>
  <c r="C150"/>
  <c r="C162" s="1"/>
  <c r="C172" s="1"/>
  <c r="C163"/>
  <c r="C171" s="1"/>
  <c r="C142"/>
  <c r="C141"/>
  <c r="C140"/>
  <c r="C139"/>
  <c r="C138" s="1"/>
  <c r="C105"/>
  <c r="C114" s="1"/>
  <c r="C137" s="1"/>
  <c r="C115"/>
  <c r="C136" s="1"/>
  <c r="C125"/>
  <c r="C132"/>
  <c r="G215" i="15"/>
  <c r="F215"/>
  <c r="E215"/>
  <c r="D215"/>
  <c r="G259"/>
  <c r="F259"/>
  <c r="E259"/>
  <c r="D259"/>
  <c r="C259"/>
  <c r="C258"/>
  <c r="C257"/>
  <c r="C256" s="1"/>
  <c r="H29"/>
  <c r="G29"/>
  <c r="F29"/>
  <c r="E29"/>
  <c r="H28"/>
  <c r="G28"/>
  <c r="F28"/>
  <c r="E28"/>
  <c r="H26"/>
  <c r="G26"/>
  <c r="F26"/>
  <c r="E26"/>
  <c r="H25"/>
  <c r="G25"/>
  <c r="F25"/>
  <c r="E25"/>
  <c r="H20"/>
  <c r="G20"/>
  <c r="F20"/>
  <c r="E20"/>
  <c r="H18"/>
  <c r="G18"/>
  <c r="F18"/>
  <c r="E18"/>
  <c r="H16"/>
  <c r="G16"/>
  <c r="F16"/>
  <c r="E16"/>
  <c r="H15"/>
  <c r="G15"/>
  <c r="F15"/>
  <c r="E15"/>
  <c r="H14"/>
  <c r="G14"/>
  <c r="F14"/>
  <c r="E14"/>
  <c r="D29"/>
  <c r="D28"/>
  <c r="D26"/>
  <c r="D25"/>
  <c r="D20"/>
  <c r="D18"/>
  <c r="D16" s="1"/>
  <c r="D15"/>
  <c r="D14"/>
  <c r="D62"/>
  <c r="G325"/>
  <c r="F325"/>
  <c r="E325"/>
  <c r="D325"/>
  <c r="C325"/>
  <c r="G311"/>
  <c r="F311"/>
  <c r="E311"/>
  <c r="D311"/>
  <c r="C311"/>
  <c r="G260"/>
  <c r="H50" s="1"/>
  <c r="F260"/>
  <c r="G50" s="1"/>
  <c r="E260"/>
  <c r="F50" s="1"/>
  <c r="D260"/>
  <c r="E50" s="1"/>
  <c r="C260"/>
  <c r="G243"/>
  <c r="F243"/>
  <c r="E243"/>
  <c r="D243"/>
  <c r="C243"/>
  <c r="F234"/>
  <c r="F238"/>
  <c r="F250"/>
  <c r="F254"/>
  <c r="G238"/>
  <c r="E238"/>
  <c r="D238"/>
  <c r="G203"/>
  <c r="H35" s="1"/>
  <c r="G204"/>
  <c r="H36" s="1"/>
  <c r="G105"/>
  <c r="G205"/>
  <c r="H37" s="1"/>
  <c r="G206"/>
  <c r="H38" s="1"/>
  <c r="G207"/>
  <c r="H39" s="1"/>
  <c r="G208"/>
  <c r="H40" s="1"/>
  <c r="G210"/>
  <c r="H43" s="1"/>
  <c r="G211"/>
  <c r="H44" s="1"/>
  <c r="G212"/>
  <c r="H49" s="1"/>
  <c r="H47" s="1"/>
  <c r="G213"/>
  <c r="H45" s="1"/>
  <c r="G209"/>
  <c r="H41" s="1"/>
  <c r="G214"/>
  <c r="H46" s="1"/>
  <c r="G202"/>
  <c r="F203"/>
  <c r="G35" s="1"/>
  <c r="F204"/>
  <c r="G36" s="1"/>
  <c r="F105"/>
  <c r="F205"/>
  <c r="G37" s="1"/>
  <c r="F206"/>
  <c r="G38" s="1"/>
  <c r="F207"/>
  <c r="G39" s="1"/>
  <c r="F208"/>
  <c r="G40" s="1"/>
  <c r="F210"/>
  <c r="G43" s="1"/>
  <c r="F211"/>
  <c r="G44" s="1"/>
  <c r="F212"/>
  <c r="G49" s="1"/>
  <c r="G47" s="1"/>
  <c r="F213"/>
  <c r="G45" s="1"/>
  <c r="F209"/>
  <c r="G41" s="1"/>
  <c r="F214"/>
  <c r="G46" s="1"/>
  <c r="F202"/>
  <c r="E203"/>
  <c r="F35" s="1"/>
  <c r="E204"/>
  <c r="F36" s="1"/>
  <c r="E105"/>
  <c r="E205"/>
  <c r="F37" s="1"/>
  <c r="E206"/>
  <c r="F38" s="1"/>
  <c r="E207"/>
  <c r="F39" s="1"/>
  <c r="E208"/>
  <c r="F40" s="1"/>
  <c r="E210"/>
  <c r="F43" s="1"/>
  <c r="E211"/>
  <c r="F44" s="1"/>
  <c r="E212"/>
  <c r="F49" s="1"/>
  <c r="F47" s="1"/>
  <c r="E213"/>
  <c r="F45" s="1"/>
  <c r="E209"/>
  <c r="F41" s="1"/>
  <c r="E214"/>
  <c r="F46" s="1"/>
  <c r="E202"/>
  <c r="D203"/>
  <c r="E35" s="1"/>
  <c r="D204"/>
  <c r="E36" s="1"/>
  <c r="D105"/>
  <c r="D205"/>
  <c r="E37" s="1"/>
  <c r="D206"/>
  <c r="E38" s="1"/>
  <c r="D207"/>
  <c r="E39" s="1"/>
  <c r="D208"/>
  <c r="E40" s="1"/>
  <c r="D210"/>
  <c r="E43" s="1"/>
  <c r="D211"/>
  <c r="E44" s="1"/>
  <c r="D212"/>
  <c r="E49" s="1"/>
  <c r="E47" s="1"/>
  <c r="D213"/>
  <c r="E45" s="1"/>
  <c r="D209"/>
  <c r="E41" s="1"/>
  <c r="D214"/>
  <c r="E46" s="1"/>
  <c r="D202"/>
  <c r="C203"/>
  <c r="D35" s="1"/>
  <c r="C204"/>
  <c r="C202" s="1"/>
  <c r="C105"/>
  <c r="C205"/>
  <c r="D37" s="1"/>
  <c r="C206"/>
  <c r="D38" s="1"/>
  <c r="C207"/>
  <c r="D39" s="1"/>
  <c r="C208"/>
  <c r="D40" s="1"/>
  <c r="C210"/>
  <c r="D43" s="1"/>
  <c r="C211"/>
  <c r="D44" s="1"/>
  <c r="C212"/>
  <c r="D49" s="1"/>
  <c r="D47" s="1"/>
  <c r="C213"/>
  <c r="D45" s="1"/>
  <c r="C215"/>
  <c r="D50" s="1"/>
  <c r="C209"/>
  <c r="D41" s="1"/>
  <c r="C214"/>
  <c r="D46" s="1"/>
  <c r="G193"/>
  <c r="F193"/>
  <c r="E193"/>
  <c r="D193"/>
  <c r="C193"/>
  <c r="G185"/>
  <c r="F185"/>
  <c r="E185"/>
  <c r="D185"/>
  <c r="C185"/>
  <c r="G150"/>
  <c r="F150"/>
  <c r="E150"/>
  <c r="D150"/>
  <c r="C150"/>
  <c r="G131"/>
  <c r="F131"/>
  <c r="E131"/>
  <c r="D131"/>
  <c r="C131"/>
  <c r="G119"/>
  <c r="F119"/>
  <c r="E119"/>
  <c r="D119"/>
  <c r="C119"/>
  <c r="G111"/>
  <c r="F111"/>
  <c r="E111"/>
  <c r="D111"/>
  <c r="C111"/>
  <c r="G80"/>
  <c r="H31" s="1"/>
  <c r="H30" s="1"/>
  <c r="F80"/>
  <c r="G31" s="1"/>
  <c r="G30" s="1"/>
  <c r="E80"/>
  <c r="F31" s="1"/>
  <c r="F30" s="1"/>
  <c r="D80"/>
  <c r="E31" s="1"/>
  <c r="E30" s="1"/>
  <c r="C80"/>
  <c r="D31" s="1"/>
  <c r="D30" s="1"/>
  <c r="C293"/>
  <c r="C294"/>
  <c r="C323"/>
  <c r="C322" s="1"/>
  <c r="C295"/>
  <c r="C346"/>
  <c r="C324"/>
  <c r="C326"/>
  <c r="C62"/>
  <c r="G346"/>
  <c r="G345"/>
  <c r="F346"/>
  <c r="F345"/>
  <c r="E346"/>
  <c r="E345"/>
  <c r="D346"/>
  <c r="D345"/>
  <c r="C345"/>
  <c r="G340"/>
  <c r="F340"/>
  <c r="E340"/>
  <c r="D340"/>
  <c r="C340"/>
  <c r="G336"/>
  <c r="G337"/>
  <c r="G343" s="1"/>
  <c r="G344" s="1"/>
  <c r="F336"/>
  <c r="F337"/>
  <c r="F343" s="1"/>
  <c r="F344" s="1"/>
  <c r="E336"/>
  <c r="E337"/>
  <c r="E343" s="1"/>
  <c r="E344" s="1"/>
  <c r="D336"/>
  <c r="D337"/>
  <c r="D343" s="1"/>
  <c r="D344" s="1"/>
  <c r="C336"/>
  <c r="C337"/>
  <c r="C343" s="1"/>
  <c r="C344" s="1"/>
  <c r="G323"/>
  <c r="G322" s="1"/>
  <c r="G326"/>
  <c r="G324"/>
  <c r="F323"/>
  <c r="F322" s="1"/>
  <c r="F326"/>
  <c r="F324"/>
  <c r="E323"/>
  <c r="E322" s="1"/>
  <c r="E326"/>
  <c r="E324"/>
  <c r="D323"/>
  <c r="D322" s="1"/>
  <c r="D326"/>
  <c r="D324"/>
  <c r="G308"/>
  <c r="G320" s="1"/>
  <c r="G314"/>
  <c r="F308"/>
  <c r="F320" s="1"/>
  <c r="F321" s="1"/>
  <c r="F314"/>
  <c r="E308"/>
  <c r="E320" s="1"/>
  <c r="E314"/>
  <c r="D308"/>
  <c r="D320" s="1"/>
  <c r="D321" s="1"/>
  <c r="D314"/>
  <c r="C308"/>
  <c r="C320" s="1"/>
  <c r="C314"/>
  <c r="G304"/>
  <c r="G307"/>
  <c r="F304"/>
  <c r="F307"/>
  <c r="E304"/>
  <c r="E307"/>
  <c r="D304"/>
  <c r="D307"/>
  <c r="C304"/>
  <c r="C307"/>
  <c r="G294"/>
  <c r="F294"/>
  <c r="E294"/>
  <c r="D294"/>
  <c r="G293"/>
  <c r="F293"/>
  <c r="E293"/>
  <c r="D293"/>
  <c r="G282"/>
  <c r="G290" s="1"/>
  <c r="F282"/>
  <c r="F290" s="1"/>
  <c r="E282"/>
  <c r="E290" s="1"/>
  <c r="D282"/>
  <c r="D290" s="1"/>
  <c r="C282"/>
  <c r="C290" s="1"/>
  <c r="G269"/>
  <c r="F269"/>
  <c r="E269"/>
  <c r="D269"/>
  <c r="C269"/>
  <c r="G295"/>
  <c r="F295"/>
  <c r="E295"/>
  <c r="D295"/>
  <c r="G292"/>
  <c r="F292"/>
  <c r="E292"/>
  <c r="D292"/>
  <c r="C292"/>
  <c r="G281"/>
  <c r="F281"/>
  <c r="F291" s="1"/>
  <c r="E281"/>
  <c r="D281"/>
  <c r="D291" s="1"/>
  <c r="C281"/>
  <c r="G258"/>
  <c r="F258"/>
  <c r="E258"/>
  <c r="D258"/>
  <c r="G257"/>
  <c r="G256" s="1"/>
  <c r="F257"/>
  <c r="F256" s="1"/>
  <c r="E257"/>
  <c r="E256" s="1"/>
  <c r="D257"/>
  <c r="D256" s="1"/>
  <c r="G234"/>
  <c r="G250"/>
  <c r="G254"/>
  <c r="E234"/>
  <c r="E250"/>
  <c r="E254" s="1"/>
  <c r="D234"/>
  <c r="D250"/>
  <c r="D254"/>
  <c r="C234"/>
  <c r="C238"/>
  <c r="C250"/>
  <c r="C254"/>
  <c r="G224"/>
  <c r="H27" s="1"/>
  <c r="G233"/>
  <c r="G255" s="1"/>
  <c r="F224"/>
  <c r="G27" s="1"/>
  <c r="F233"/>
  <c r="E224"/>
  <c r="F27" s="1"/>
  <c r="E233"/>
  <c r="D224"/>
  <c r="E27" s="1"/>
  <c r="D233"/>
  <c r="C224"/>
  <c r="D27" s="1"/>
  <c r="C233"/>
  <c r="C255" s="1"/>
  <c r="F255"/>
  <c r="D255"/>
  <c r="E96"/>
  <c r="C96"/>
  <c r="G179"/>
  <c r="G96"/>
  <c r="G90"/>
  <c r="G200" s="1"/>
  <c r="G108"/>
  <c r="G137"/>
  <c r="G165"/>
  <c r="G174"/>
  <c r="G62"/>
  <c r="G77"/>
  <c r="H22" s="1"/>
  <c r="H21" s="1"/>
  <c r="H13" s="1"/>
  <c r="H12" s="1"/>
  <c r="H11" s="1"/>
  <c r="G89"/>
  <c r="F96"/>
  <c r="D96"/>
  <c r="C77"/>
  <c r="C89" s="1"/>
  <c r="C201" s="1"/>
  <c r="F62"/>
  <c r="F89" s="1"/>
  <c r="F201" s="1"/>
  <c r="E62"/>
  <c r="F77"/>
  <c r="G22" s="1"/>
  <c r="G21" s="1"/>
  <c r="G13" s="1"/>
  <c r="F90"/>
  <c r="F108"/>
  <c r="F137"/>
  <c r="F165"/>
  <c r="F174"/>
  <c r="F179"/>
  <c r="F200"/>
  <c r="E77"/>
  <c r="E89" s="1"/>
  <c r="E201" s="1"/>
  <c r="E90"/>
  <c r="E108"/>
  <c r="E137"/>
  <c r="E165"/>
  <c r="E174"/>
  <c r="E179"/>
  <c r="E200"/>
  <c r="D77"/>
  <c r="E22" s="1"/>
  <c r="E21" s="1"/>
  <c r="E13" s="1"/>
  <c r="D90"/>
  <c r="D108"/>
  <c r="D137"/>
  <c r="D165"/>
  <c r="D174"/>
  <c r="D179"/>
  <c r="D200"/>
  <c r="C90"/>
  <c r="C108"/>
  <c r="C137"/>
  <c r="C165"/>
  <c r="C174"/>
  <c r="C179"/>
  <c r="C200"/>
  <c r="G13" i="18" l="1"/>
  <c r="F107"/>
  <c r="E221"/>
  <c r="E276"/>
  <c r="F275"/>
  <c r="E313"/>
  <c r="F303"/>
  <c r="E344"/>
  <c r="F330"/>
  <c r="G36" i="19"/>
  <c r="I36" s="1"/>
  <c r="I38"/>
  <c r="G29"/>
  <c r="I29" s="1"/>
  <c r="I30"/>
  <c r="G24"/>
  <c r="I26"/>
  <c r="H39"/>
  <c r="F217"/>
  <c r="H217" s="1"/>
  <c r="H117"/>
  <c r="G218"/>
  <c r="H321"/>
  <c r="F333"/>
  <c r="H333" s="1"/>
  <c r="I41" i="20"/>
  <c r="G40"/>
  <c r="G29"/>
  <c r="I29" s="1"/>
  <c r="I31"/>
  <c r="G22"/>
  <c r="G21" s="1"/>
  <c r="G20" s="1"/>
  <c r="I23"/>
  <c r="I22"/>
  <c r="H21"/>
  <c r="I117"/>
  <c r="G217"/>
  <c r="F296"/>
  <c r="F306" s="1"/>
  <c r="H284"/>
  <c r="F321"/>
  <c r="H318"/>
  <c r="G335"/>
  <c r="G102" i="21"/>
  <c r="I75"/>
  <c r="G237"/>
  <c r="I228"/>
  <c r="G258"/>
  <c r="I242"/>
  <c r="I284"/>
  <c r="G292"/>
  <c r="I292" s="1"/>
  <c r="I309"/>
  <c r="G321"/>
  <c r="I321" s="1"/>
  <c r="G308"/>
  <c r="G322" s="1"/>
  <c r="I305"/>
  <c r="E57" i="19"/>
  <c r="I24"/>
  <c r="E57" i="20"/>
  <c r="I217"/>
  <c r="G204" i="21"/>
  <c r="I204" s="1"/>
  <c r="D14"/>
  <c r="F35" i="18"/>
  <c r="F54" s="1"/>
  <c r="F225"/>
  <c r="D222"/>
  <c r="F222" s="1"/>
  <c r="E39"/>
  <c r="H21" i="19"/>
  <c r="I22"/>
  <c r="F116"/>
  <c r="F218" s="1"/>
  <c r="H104"/>
  <c r="F249"/>
  <c r="F271" s="1"/>
  <c r="H240"/>
  <c r="G271"/>
  <c r="H249"/>
  <c r="F272"/>
  <c r="H272" s="1"/>
  <c r="H273"/>
  <c r="H295"/>
  <c r="F305"/>
  <c r="H308"/>
  <c r="F306"/>
  <c r="G334"/>
  <c r="H320"/>
  <c r="F335"/>
  <c r="H335" s="1"/>
  <c r="H336"/>
  <c r="G52" i="20"/>
  <c r="I52" s="1"/>
  <c r="I54"/>
  <c r="G36"/>
  <c r="I36" s="1"/>
  <c r="I37"/>
  <c r="H39"/>
  <c r="I40"/>
  <c r="G116"/>
  <c r="G218" s="1"/>
  <c r="I104"/>
  <c r="H218"/>
  <c r="G219"/>
  <c r="I219" s="1"/>
  <c r="I221"/>
  <c r="H272"/>
  <c r="I271"/>
  <c r="G306"/>
  <c r="H296"/>
  <c r="H308"/>
  <c r="F307"/>
  <c r="H307" s="1"/>
  <c r="H339"/>
  <c r="F336"/>
  <c r="I324" i="21"/>
  <c r="G323"/>
  <c r="I323" s="1"/>
  <c r="H16"/>
  <c r="H15" s="1"/>
  <c r="H14" s="1"/>
  <c r="H52" s="1"/>
  <c r="J17"/>
  <c r="E12" i="15"/>
  <c r="E11" s="1"/>
  <c r="G12"/>
  <c r="G11" s="1"/>
  <c r="G201"/>
  <c r="E255"/>
  <c r="C291"/>
  <c r="E291"/>
  <c r="G291"/>
  <c r="C321"/>
  <c r="E321"/>
  <c r="G321"/>
  <c r="E34"/>
  <c r="E33" s="1"/>
  <c r="F34"/>
  <c r="F33" s="1"/>
  <c r="G34"/>
  <c r="G33" s="1"/>
  <c r="H34"/>
  <c r="H33" s="1"/>
  <c r="H52" s="1"/>
  <c r="C181" i="13"/>
  <c r="C93"/>
  <c r="D54" i="18"/>
  <c r="F220"/>
  <c r="D39" i="19"/>
  <c r="D57" s="1"/>
  <c r="F57"/>
  <c r="G40"/>
  <c r="G39" s="1"/>
  <c r="G21"/>
  <c r="G20" s="1"/>
  <c r="G19" s="1"/>
  <c r="D305"/>
  <c r="F334"/>
  <c r="D39" i="20"/>
  <c r="D57" s="1"/>
  <c r="I24"/>
  <c r="D218"/>
  <c r="C306"/>
  <c r="E306"/>
  <c r="D15" i="23"/>
  <c r="D14" s="1"/>
  <c r="D13" s="1"/>
  <c r="D54" s="1"/>
  <c r="C195"/>
  <c r="I15"/>
  <c r="I14" s="1"/>
  <c r="I13" s="1"/>
  <c r="I54" s="1"/>
  <c r="G15"/>
  <c r="G14" s="1"/>
  <c r="G13" s="1"/>
  <c r="G54" s="1"/>
  <c r="D285"/>
  <c r="I308" i="21"/>
  <c r="D35"/>
  <c r="D34" s="1"/>
  <c r="I202" i="25"/>
  <c r="G68"/>
  <c r="I68" s="1"/>
  <c r="I189"/>
  <c r="G65"/>
  <c r="I65" s="1"/>
  <c r="G63"/>
  <c r="I63" s="1"/>
  <c r="I174"/>
  <c r="I122"/>
  <c r="G58"/>
  <c r="I58" s="1"/>
  <c r="G103"/>
  <c r="I91"/>
  <c r="G25"/>
  <c r="H209"/>
  <c r="I103"/>
  <c r="G37"/>
  <c r="I37" s="1"/>
  <c r="I212"/>
  <c r="I213"/>
  <c r="H38"/>
  <c r="I38" s="1"/>
  <c r="H210"/>
  <c r="I221"/>
  <c r="G50"/>
  <c r="I312"/>
  <c r="H326"/>
  <c r="I328"/>
  <c r="G327"/>
  <c r="I327" s="1"/>
  <c r="I330"/>
  <c r="G46"/>
  <c r="I46" s="1"/>
  <c r="I163" i="24"/>
  <c r="G63"/>
  <c r="I63" s="1"/>
  <c r="G60"/>
  <c r="I60" s="1"/>
  <c r="I130"/>
  <c r="G55"/>
  <c r="I55" s="1"/>
  <c r="G211"/>
  <c r="I105"/>
  <c r="I216"/>
  <c r="G39"/>
  <c r="I39" s="1"/>
  <c r="I217"/>
  <c r="G40"/>
  <c r="I40" s="1"/>
  <c r="I224"/>
  <c r="G51"/>
  <c r="G47"/>
  <c r="I225"/>
  <c r="I227"/>
  <c r="G52"/>
  <c r="I52" s="1"/>
  <c r="G245"/>
  <c r="G267" s="1"/>
  <c r="I235"/>
  <c r="I270"/>
  <c r="G38"/>
  <c r="I38" s="1"/>
  <c r="I291"/>
  <c r="G301"/>
  <c r="I301" s="1"/>
  <c r="I292"/>
  <c r="G331"/>
  <c r="I331" s="1"/>
  <c r="I319"/>
  <c r="C207" i="26"/>
  <c r="D43"/>
  <c r="G16" i="27"/>
  <c r="I19"/>
  <c r="H35"/>
  <c r="D22" i="15"/>
  <c r="D21" s="1"/>
  <c r="D13" s="1"/>
  <c r="D12" s="1"/>
  <c r="D11" s="1"/>
  <c r="F22"/>
  <c r="F21" s="1"/>
  <c r="F13" s="1"/>
  <c r="F12" s="1"/>
  <c r="F11" s="1"/>
  <c r="F52" s="1"/>
  <c r="D36"/>
  <c r="D34" s="1"/>
  <c r="D33" s="1"/>
  <c r="F304" i="18"/>
  <c r="F327"/>
  <c r="F331"/>
  <c r="G273" i="20"/>
  <c r="I273" s="1"/>
  <c r="F328"/>
  <c r="H328" s="1"/>
  <c r="G336"/>
  <c r="H336" s="1"/>
  <c r="I258" i="21"/>
  <c r="G260"/>
  <c r="I260" s="1"/>
  <c r="E37" i="23"/>
  <c r="E36" s="1"/>
  <c r="E35" s="1"/>
  <c r="E54" s="1"/>
  <c r="E15" i="21"/>
  <c r="E14" s="1"/>
  <c r="E28"/>
  <c r="E35"/>
  <c r="E34" s="1"/>
  <c r="F52"/>
  <c r="G35"/>
  <c r="G34" s="1"/>
  <c r="G16"/>
  <c r="G15" s="1"/>
  <c r="G14" s="1"/>
  <c r="E16" i="25"/>
  <c r="E15" s="1"/>
  <c r="E14" s="1"/>
  <c r="F16"/>
  <c r="F15" s="1"/>
  <c r="F14" s="1"/>
  <c r="F53" s="1"/>
  <c r="H35"/>
  <c r="F16" i="24"/>
  <c r="F15" s="1"/>
  <c r="F14" s="1"/>
  <c r="F54" s="1"/>
  <c r="G15"/>
  <c r="G14" s="1"/>
  <c r="I211"/>
  <c r="E35"/>
  <c r="I28"/>
  <c r="I47"/>
  <c r="D18" i="26"/>
  <c r="G18"/>
  <c r="G17" s="1"/>
  <c r="G16" s="1"/>
  <c r="G58" s="1"/>
  <c r="I18"/>
  <c r="I17" s="1"/>
  <c r="I16" s="1"/>
  <c r="F58"/>
  <c r="D40"/>
  <c r="D39" s="1"/>
  <c r="F262"/>
  <c r="G262"/>
  <c r="H16" i="25"/>
  <c r="I17"/>
  <c r="I194"/>
  <c r="G66"/>
  <c r="I66" s="1"/>
  <c r="I182"/>
  <c r="G64"/>
  <c r="I64" s="1"/>
  <c r="I141"/>
  <c r="G60"/>
  <c r="I60" s="1"/>
  <c r="G57"/>
  <c r="I57" s="1"/>
  <c r="G208"/>
  <c r="I119"/>
  <c r="I94"/>
  <c r="G32"/>
  <c r="I211"/>
  <c r="G210"/>
  <c r="G36"/>
  <c r="I219"/>
  <c r="G44"/>
  <c r="I44" s="1"/>
  <c r="I224"/>
  <c r="G51"/>
  <c r="I51" s="1"/>
  <c r="H263"/>
  <c r="I262"/>
  <c r="G297"/>
  <c r="I287"/>
  <c r="G325"/>
  <c r="I325" s="1"/>
  <c r="G55"/>
  <c r="I55" s="1"/>
  <c r="H16" i="24"/>
  <c r="I17"/>
  <c r="I149"/>
  <c r="G62"/>
  <c r="I62" s="1"/>
  <c r="I111"/>
  <c r="G56"/>
  <c r="I56" s="1"/>
  <c r="H212"/>
  <c r="I214"/>
  <c r="H36"/>
  <c r="I318"/>
  <c r="H332"/>
  <c r="I334"/>
  <c r="G333"/>
  <c r="I333" s="1"/>
  <c r="H207" i="26"/>
  <c r="I43"/>
  <c r="I40" s="1"/>
  <c r="I39" s="1"/>
  <c r="I17" i="27"/>
  <c r="H16"/>
  <c r="D89" i="15"/>
  <c r="D201" s="1"/>
  <c r="F220" i="19"/>
  <c r="G306"/>
  <c r="H306" s="1"/>
  <c r="F40" i="20"/>
  <c r="F39" s="1"/>
  <c r="F57" s="1"/>
  <c r="G297" i="21"/>
  <c r="I297" s="1"/>
  <c r="G295"/>
  <c r="I285"/>
  <c r="G283"/>
  <c r="G293" s="1"/>
  <c r="I310"/>
  <c r="I16"/>
  <c r="C16" i="25"/>
  <c r="C15" s="1"/>
  <c r="C14" s="1"/>
  <c r="C53" s="1"/>
  <c r="E34"/>
  <c r="D209"/>
  <c r="I208"/>
  <c r="C297"/>
  <c r="E297"/>
  <c r="I313"/>
  <c r="C35" i="24"/>
  <c r="C54" s="1"/>
  <c r="D14"/>
  <c r="E16"/>
  <c r="E15" s="1"/>
  <c r="E14" s="1"/>
  <c r="E54" s="1"/>
  <c r="I266"/>
  <c r="C302"/>
  <c r="G332"/>
  <c r="H16" i="26"/>
  <c r="H58" s="1"/>
  <c r="E262"/>
  <c r="H262"/>
  <c r="C16" i="27"/>
  <c r="C15" s="1"/>
  <c r="C14" s="1"/>
  <c r="C54" s="1"/>
  <c r="D16"/>
  <c r="D15" s="1"/>
  <c r="D14" s="1"/>
  <c r="D54" s="1"/>
  <c r="E35"/>
  <c r="E54" s="1"/>
  <c r="F14"/>
  <c r="I187"/>
  <c r="G65"/>
  <c r="I65" s="1"/>
  <c r="I194"/>
  <c r="H66"/>
  <c r="I66" s="1"/>
  <c r="H64"/>
  <c r="I150"/>
  <c r="H62"/>
  <c r="I62" s="1"/>
  <c r="H247"/>
  <c r="H293"/>
  <c r="G338"/>
  <c r="I329"/>
  <c r="I17" i="29"/>
  <c r="G69"/>
  <c r="I69" s="1"/>
  <c r="I212"/>
  <c r="G65"/>
  <c r="I65" s="1"/>
  <c r="I191"/>
  <c r="G63"/>
  <c r="I63" s="1"/>
  <c r="I167"/>
  <c r="I134"/>
  <c r="I114"/>
  <c r="G56"/>
  <c r="I56" s="1"/>
  <c r="I94"/>
  <c r="G25"/>
  <c r="I84"/>
  <c r="G27"/>
  <c r="I27" s="1"/>
  <c r="I221"/>
  <c r="M112"/>
  <c r="M111"/>
  <c r="M110"/>
  <c r="M109"/>
  <c r="G223"/>
  <c r="G39" s="1"/>
  <c r="I39" s="1"/>
  <c r="F39"/>
  <c r="I226"/>
  <c r="G42"/>
  <c r="I42" s="1"/>
  <c r="F44"/>
  <c r="G228"/>
  <c r="I229"/>
  <c r="I230"/>
  <c r="G46"/>
  <c r="I46" s="1"/>
  <c r="G59"/>
  <c r="I59" s="1"/>
  <c r="I127"/>
  <c r="G232"/>
  <c r="I139"/>
  <c r="G48"/>
  <c r="I233"/>
  <c r="I186"/>
  <c r="G182"/>
  <c r="I242"/>
  <c r="G28"/>
  <c r="I28" s="1"/>
  <c r="G252"/>
  <c r="G274" s="1"/>
  <c r="H274"/>
  <c r="I252"/>
  <c r="F52"/>
  <c r="F275"/>
  <c r="I302"/>
  <c r="G313"/>
  <c r="I313" s="1"/>
  <c r="I326"/>
  <c r="G338"/>
  <c r="I338" s="1"/>
  <c r="I341"/>
  <c r="G340"/>
  <c r="I340" s="1"/>
  <c r="H36" i="30"/>
  <c r="G264" i="25"/>
  <c r="I264" s="1"/>
  <c r="I288"/>
  <c r="I309"/>
  <c r="G77" i="24"/>
  <c r="G222"/>
  <c r="G268"/>
  <c r="I268" s="1"/>
  <c r="G304"/>
  <c r="G37" s="1"/>
  <c r="F245"/>
  <c r="F267" s="1"/>
  <c r="H245"/>
  <c r="D37"/>
  <c r="D36" s="1"/>
  <c r="D35" s="1"/>
  <c r="H95" i="26"/>
  <c r="H206" s="1"/>
  <c r="D240"/>
  <c r="D262" s="1"/>
  <c r="D32"/>
  <c r="C105" i="27"/>
  <c r="E213"/>
  <c r="E214" s="1"/>
  <c r="G96"/>
  <c r="G32" s="1"/>
  <c r="I131"/>
  <c r="I121"/>
  <c r="H213"/>
  <c r="I222"/>
  <c r="G237"/>
  <c r="C304"/>
  <c r="G281"/>
  <c r="G293" s="1"/>
  <c r="I321"/>
  <c r="C16" i="29"/>
  <c r="C15" s="1"/>
  <c r="C14" s="1"/>
  <c r="C54" s="1"/>
  <c r="E36"/>
  <c r="E35" s="1"/>
  <c r="E54" s="1"/>
  <c r="F16"/>
  <c r="F15" s="1"/>
  <c r="F14" s="1"/>
  <c r="H16"/>
  <c r="I223"/>
  <c r="E309"/>
  <c r="F309"/>
  <c r="F310"/>
  <c r="G178" i="27"/>
  <c r="I178" s="1"/>
  <c r="I180"/>
  <c r="H105"/>
  <c r="I77"/>
  <c r="F219"/>
  <c r="G200"/>
  <c r="F199"/>
  <c r="F67" s="1"/>
  <c r="G306"/>
  <c r="G294"/>
  <c r="I295"/>
  <c r="G308"/>
  <c r="I297"/>
  <c r="H320"/>
  <c r="I317"/>
  <c r="G339"/>
  <c r="I323"/>
  <c r="I198" i="29"/>
  <c r="G66"/>
  <c r="I66" s="1"/>
  <c r="I153"/>
  <c r="G62"/>
  <c r="I62" s="1"/>
  <c r="I108"/>
  <c r="G55"/>
  <c r="I55" s="1"/>
  <c r="G33"/>
  <c r="I33" s="1"/>
  <c r="I106"/>
  <c r="G97"/>
  <c r="I101"/>
  <c r="G23"/>
  <c r="I23" s="1"/>
  <c r="G77"/>
  <c r="I82"/>
  <c r="F38"/>
  <c r="G222"/>
  <c r="G38" s="1"/>
  <c r="I38" s="1"/>
  <c r="F203"/>
  <c r="F67" s="1"/>
  <c r="F224"/>
  <c r="G204"/>
  <c r="G227"/>
  <c r="I111"/>
  <c r="F51"/>
  <c r="F49" s="1"/>
  <c r="G231"/>
  <c r="G234"/>
  <c r="G52" s="1"/>
  <c r="I52" s="1"/>
  <c r="I140"/>
  <c r="I276"/>
  <c r="G275"/>
  <c r="I275" s="1"/>
  <c r="H309"/>
  <c r="I298"/>
  <c r="I300"/>
  <c r="G311"/>
  <c r="G299"/>
  <c r="H339"/>
  <c r="I325"/>
  <c r="E245" i="24"/>
  <c r="E267" s="1"/>
  <c r="C213" i="27"/>
  <c r="D214"/>
  <c r="G124"/>
  <c r="G105"/>
  <c r="I96"/>
  <c r="F215"/>
  <c r="C215"/>
  <c r="I216"/>
  <c r="C269"/>
  <c r="D269"/>
  <c r="E269"/>
  <c r="F269"/>
  <c r="I257"/>
  <c r="I248"/>
  <c r="G271"/>
  <c r="H270"/>
  <c r="E304"/>
  <c r="I322"/>
  <c r="G327"/>
  <c r="I327" s="1"/>
  <c r="D16" i="29"/>
  <c r="D15" s="1"/>
  <c r="D14" s="1"/>
  <c r="I222"/>
  <c r="I234"/>
  <c r="G339"/>
  <c r="E55" i="30"/>
  <c r="H224"/>
  <c r="G247"/>
  <c r="I249"/>
  <c r="H279"/>
  <c r="G274"/>
  <c r="I275"/>
  <c r="G318"/>
  <c r="I307"/>
  <c r="I327"/>
  <c r="G330"/>
  <c r="H344"/>
  <c r="I343"/>
  <c r="I228"/>
  <c r="H16" i="31"/>
  <c r="I187"/>
  <c r="G65"/>
  <c r="I65" s="1"/>
  <c r="G59"/>
  <c r="I59" s="1"/>
  <c r="I129"/>
  <c r="I105"/>
  <c r="G102"/>
  <c r="I97"/>
  <c r="G21"/>
  <c r="I21" s="1"/>
  <c r="K111"/>
  <c r="I91"/>
  <c r="I80"/>
  <c r="G20"/>
  <c r="G19" s="1"/>
  <c r="I19" s="1"/>
  <c r="I226"/>
  <c r="G209"/>
  <c r="F229"/>
  <c r="F208"/>
  <c r="G230"/>
  <c r="G42" s="1"/>
  <c r="F42"/>
  <c r="I231"/>
  <c r="I116"/>
  <c r="G232"/>
  <c r="G113"/>
  <c r="H41"/>
  <c r="F47"/>
  <c r="G235"/>
  <c r="G102" i="30"/>
  <c r="G226"/>
  <c r="F225"/>
  <c r="I259"/>
  <c r="G258"/>
  <c r="G267"/>
  <c r="I268"/>
  <c r="I292"/>
  <c r="G291"/>
  <c r="G316"/>
  <c r="G304"/>
  <c r="I305"/>
  <c r="G262"/>
  <c r="G281"/>
  <c r="I263"/>
  <c r="G217"/>
  <c r="G239"/>
  <c r="I221"/>
  <c r="I151" i="31"/>
  <c r="G62"/>
  <c r="I62" s="1"/>
  <c r="I132"/>
  <c r="G99"/>
  <c r="I100"/>
  <c r="I90"/>
  <c r="G78"/>
  <c r="I79"/>
  <c r="G18"/>
  <c r="F39"/>
  <c r="G227"/>
  <c r="I234"/>
  <c r="H225"/>
  <c r="M231" s="1"/>
  <c r="I228"/>
  <c r="H40"/>
  <c r="G52"/>
  <c r="I236"/>
  <c r="M105" i="29"/>
  <c r="L104"/>
  <c r="M83"/>
  <c r="H107"/>
  <c r="M85" s="1"/>
  <c r="D224"/>
  <c r="F252"/>
  <c r="F274" s="1"/>
  <c r="E314" i="30"/>
  <c r="I229"/>
  <c r="H225"/>
  <c r="M234" s="1"/>
  <c r="C16"/>
  <c r="C15" s="1"/>
  <c r="C14" s="1"/>
  <c r="C55" s="1"/>
  <c r="H16"/>
  <c r="C36" i="31"/>
  <c r="C16"/>
  <c r="C15" s="1"/>
  <c r="C14" s="1"/>
  <c r="D224"/>
  <c r="G255"/>
  <c r="I255" s="1"/>
  <c r="F257"/>
  <c r="G281"/>
  <c r="I263"/>
  <c r="G276"/>
  <c r="I276" s="1"/>
  <c r="F274"/>
  <c r="F64" s="1"/>
  <c r="G264"/>
  <c r="F262"/>
  <c r="H314"/>
  <c r="H330"/>
  <c r="I327"/>
  <c r="I346"/>
  <c r="G345"/>
  <c r="I345" s="1"/>
  <c r="D212" i="32"/>
  <c r="E45"/>
  <c r="G45"/>
  <c r="F212"/>
  <c r="I45"/>
  <c r="H212"/>
  <c r="G78" i="30"/>
  <c r="G237" i="31"/>
  <c r="L239"/>
  <c r="D314"/>
  <c r="G344"/>
  <c r="F20" i="32"/>
  <c r="F19" s="1"/>
  <c r="F18" s="1"/>
  <c r="G20"/>
  <c r="G19" s="1"/>
  <c r="G18" s="1"/>
  <c r="H20"/>
  <c r="H19" s="1"/>
  <c r="H18" s="1"/>
  <c r="G42"/>
  <c r="G41" s="1"/>
  <c r="I42"/>
  <c r="I41" s="1"/>
  <c r="E42"/>
  <c r="E41" s="1"/>
  <c r="D223" i="30"/>
  <c r="D224" s="1"/>
  <c r="K239"/>
  <c r="M108"/>
  <c r="G145" i="31"/>
  <c r="F239"/>
  <c r="F53" s="1"/>
  <c r="G247"/>
  <c r="I248"/>
  <c r="G292"/>
  <c r="F291"/>
  <c r="G305"/>
  <c r="F304"/>
  <c r="C212" i="32"/>
  <c r="D45"/>
  <c r="F45"/>
  <c r="H45"/>
  <c r="F247" i="30"/>
  <c r="F291"/>
  <c r="F303" s="1"/>
  <c r="F314" s="1"/>
  <c r="M231"/>
  <c r="F21"/>
  <c r="F19" s="1"/>
  <c r="F16" s="1"/>
  <c r="G23"/>
  <c r="I23" s="1"/>
  <c r="G18"/>
  <c r="F78"/>
  <c r="F112" s="1"/>
  <c r="F224" s="1"/>
  <c r="F262"/>
  <c r="F60" s="1"/>
  <c r="D229" i="31"/>
  <c r="D41" s="1"/>
  <c r="D37" s="1"/>
  <c r="D36" s="1"/>
  <c r="D55" s="1"/>
  <c r="F237"/>
  <c r="F48" s="1"/>
  <c r="F238"/>
  <c r="F49" s="1"/>
  <c r="G233"/>
  <c r="H279"/>
  <c r="I281"/>
  <c r="H315"/>
  <c r="D315"/>
  <c r="F315"/>
  <c r="G318"/>
  <c r="I318" s="1"/>
  <c r="C344"/>
  <c r="D344"/>
  <c r="E344"/>
  <c r="F344"/>
  <c r="I331"/>
  <c r="D42" i="32"/>
  <c r="D41" s="1"/>
  <c r="D20"/>
  <c r="D19" s="1"/>
  <c r="D18" s="1"/>
  <c r="D60" s="1"/>
  <c r="I20"/>
  <c r="I19" s="1"/>
  <c r="I18" s="1"/>
  <c r="I60" s="1"/>
  <c r="D268"/>
  <c r="F268"/>
  <c r="H268"/>
  <c r="M107" i="30"/>
  <c r="M104"/>
  <c r="I333" i="31"/>
  <c r="I339"/>
  <c r="E34" i="32"/>
  <c r="E19" s="1"/>
  <c r="E18" s="1"/>
  <c r="E60" s="1"/>
  <c r="E216"/>
  <c r="F46" s="1"/>
  <c r="F42" s="1"/>
  <c r="F41" s="1"/>
  <c r="G216"/>
  <c r="H46" s="1"/>
  <c r="H42" s="1"/>
  <c r="H41" s="1"/>
  <c r="M103" i="30"/>
  <c r="I37" i="24" l="1"/>
  <c r="D52" i="15"/>
  <c r="G45" i="31"/>
  <c r="K239"/>
  <c r="K238" s="1"/>
  <c r="I233"/>
  <c r="G17" i="30"/>
  <c r="I18"/>
  <c r="F313" i="31"/>
  <c r="F61"/>
  <c r="F303"/>
  <c r="F314" s="1"/>
  <c r="F29"/>
  <c r="F15" s="1"/>
  <c r="F14" s="1"/>
  <c r="M239"/>
  <c r="L238"/>
  <c r="M236"/>
  <c r="G112" i="30"/>
  <c r="I78"/>
  <c r="F278" i="31"/>
  <c r="F60"/>
  <c r="H15" i="30"/>
  <c r="D40" i="29"/>
  <c r="D36" s="1"/>
  <c r="D35" s="1"/>
  <c r="D220"/>
  <c r="G50" i="31"/>
  <c r="I50" s="1"/>
  <c r="I52"/>
  <c r="I217" i="30"/>
  <c r="G70"/>
  <c r="I70" s="1"/>
  <c r="I281"/>
  <c r="G280"/>
  <c r="I280" s="1"/>
  <c r="I316"/>
  <c r="G315"/>
  <c r="I315" s="1"/>
  <c r="I267"/>
  <c r="G63"/>
  <c r="I63" s="1"/>
  <c r="I226"/>
  <c r="G225"/>
  <c r="G38"/>
  <c r="I232" i="31"/>
  <c r="G44"/>
  <c r="I44" s="1"/>
  <c r="F223"/>
  <c r="F224" s="1"/>
  <c r="F68"/>
  <c r="G208"/>
  <c r="I209"/>
  <c r="G33"/>
  <c r="I102"/>
  <c r="G344" i="30"/>
  <c r="I330"/>
  <c r="G270" i="27"/>
  <c r="I271"/>
  <c r="G37"/>
  <c r="I311" i="29"/>
  <c r="G310"/>
  <c r="I310" s="1"/>
  <c r="I231"/>
  <c r="G51"/>
  <c r="G203"/>
  <c r="I204"/>
  <c r="I97"/>
  <c r="G32"/>
  <c r="G305" i="27"/>
  <c r="I305" s="1"/>
  <c r="I306"/>
  <c r="I200"/>
  <c r="G199"/>
  <c r="G247"/>
  <c r="G269" s="1"/>
  <c r="G28"/>
  <c r="I28" s="1"/>
  <c r="I32"/>
  <c r="G31"/>
  <c r="I31" s="1"/>
  <c r="G104" i="24"/>
  <c r="I77"/>
  <c r="I232" i="29"/>
  <c r="G47"/>
  <c r="I47" s="1"/>
  <c r="I338" i="27"/>
  <c r="G47"/>
  <c r="I47" s="1"/>
  <c r="I293"/>
  <c r="H304"/>
  <c r="H269"/>
  <c r="I247"/>
  <c r="I15" i="21"/>
  <c r="J16"/>
  <c r="I295"/>
  <c r="G294"/>
  <c r="I294" s="1"/>
  <c r="F219" i="19"/>
  <c r="H219" s="1"/>
  <c r="H220"/>
  <c r="H15" i="27"/>
  <c r="I16"/>
  <c r="H15" i="24"/>
  <c r="I16"/>
  <c r="G31" i="25"/>
  <c r="I31" s="1"/>
  <c r="I32"/>
  <c r="H15"/>
  <c r="H34"/>
  <c r="G49" i="24"/>
  <c r="I49" s="1"/>
  <c r="I51"/>
  <c r="G24" i="25"/>
  <c r="I25"/>
  <c r="E36" i="18"/>
  <c r="G39"/>
  <c r="I237" i="21"/>
  <c r="G259"/>
  <c r="G205"/>
  <c r="I102"/>
  <c r="H321" i="20"/>
  <c r="H60" i="32"/>
  <c r="F60"/>
  <c r="F279" i="31"/>
  <c r="C55"/>
  <c r="F278" i="30"/>
  <c r="M234" i="31"/>
  <c r="F225"/>
  <c r="G223" i="30"/>
  <c r="I223" s="1"/>
  <c r="F218" i="29"/>
  <c r="F219" s="1"/>
  <c r="F213" i="27"/>
  <c r="F214" s="1"/>
  <c r="C214"/>
  <c r="G45" i="29"/>
  <c r="I45" s="1"/>
  <c r="G37"/>
  <c r="D54" i="24"/>
  <c r="G326" i="25"/>
  <c r="G52" i="21"/>
  <c r="G302" i="24"/>
  <c r="G209" i="25"/>
  <c r="G57" i="19"/>
  <c r="E52" i="15"/>
  <c r="I116" i="20"/>
  <c r="F334"/>
  <c r="H334" s="1"/>
  <c r="G19"/>
  <c r="I39" i="19"/>
  <c r="F257" i="30"/>
  <c r="F279" s="1"/>
  <c r="F29"/>
  <c r="F15" s="1"/>
  <c r="F14" s="1"/>
  <c r="F55" s="1"/>
  <c r="I305" i="31"/>
  <c r="G316"/>
  <c r="G304"/>
  <c r="G291"/>
  <c r="G29" s="1"/>
  <c r="I29" s="1"/>
  <c r="I292"/>
  <c r="G257"/>
  <c r="I247"/>
  <c r="G239"/>
  <c r="I145"/>
  <c r="G139"/>
  <c r="K238" i="30"/>
  <c r="M238" s="1"/>
  <c r="M239"/>
  <c r="I237" i="31"/>
  <c r="G48"/>
  <c r="I48" s="1"/>
  <c r="H344"/>
  <c r="I330"/>
  <c r="G282"/>
  <c r="I282" s="1"/>
  <c r="I264"/>
  <c r="G262"/>
  <c r="M233" i="30"/>
  <c r="I225"/>
  <c r="M232"/>
  <c r="H219" i="29"/>
  <c r="M84"/>
  <c r="M113"/>
  <c r="M104"/>
  <c r="H37" i="31"/>
  <c r="I40"/>
  <c r="M233"/>
  <c r="M232"/>
  <c r="I227"/>
  <c r="G39"/>
  <c r="I39" s="1"/>
  <c r="G17"/>
  <c r="I18"/>
  <c r="G112"/>
  <c r="M103"/>
  <c r="I78"/>
  <c r="I99"/>
  <c r="G26"/>
  <c r="I239" i="30"/>
  <c r="G53"/>
  <c r="I53" s="1"/>
  <c r="I262"/>
  <c r="G60"/>
  <c r="I60" s="1"/>
  <c r="G313"/>
  <c r="I313" s="1"/>
  <c r="I304"/>
  <c r="G61"/>
  <c r="I61" s="1"/>
  <c r="G303"/>
  <c r="I291"/>
  <c r="G278"/>
  <c r="I278" s="1"/>
  <c r="I258"/>
  <c r="G57"/>
  <c r="I57" s="1"/>
  <c r="I102"/>
  <c r="G33"/>
  <c r="I235" i="31"/>
  <c r="G47"/>
  <c r="I47" s="1"/>
  <c r="G223"/>
  <c r="I223" s="1"/>
  <c r="I113"/>
  <c r="G56"/>
  <c r="I56" s="1"/>
  <c r="G229"/>
  <c r="F41"/>
  <c r="F37" s="1"/>
  <c r="F36" s="1"/>
  <c r="M111"/>
  <c r="K110"/>
  <c r="M110" s="1"/>
  <c r="H15"/>
  <c r="I318" i="30"/>
  <c r="G46"/>
  <c r="I46" s="1"/>
  <c r="I274"/>
  <c r="G64"/>
  <c r="I64" s="1"/>
  <c r="G257"/>
  <c r="I247"/>
  <c r="G29"/>
  <c r="I29" s="1"/>
  <c r="I124" i="27"/>
  <c r="G59"/>
  <c r="I59" s="1"/>
  <c r="G308" i="29"/>
  <c r="I299"/>
  <c r="I227"/>
  <c r="G43"/>
  <c r="I43" s="1"/>
  <c r="G224"/>
  <c r="F40"/>
  <c r="M79"/>
  <c r="I77"/>
  <c r="G107"/>
  <c r="G51" i="27"/>
  <c r="I339"/>
  <c r="G335"/>
  <c r="I335" s="1"/>
  <c r="H334"/>
  <c r="I320"/>
  <c r="I308"/>
  <c r="G45"/>
  <c r="I45" s="1"/>
  <c r="I294"/>
  <c r="G60"/>
  <c r="I60" s="1"/>
  <c r="G303"/>
  <c r="I303" s="1"/>
  <c r="G219"/>
  <c r="F40"/>
  <c r="F36" s="1"/>
  <c r="F35" s="1"/>
  <c r="I105"/>
  <c r="M78"/>
  <c r="H214"/>
  <c r="M84"/>
  <c r="M80"/>
  <c r="M83"/>
  <c r="H15" i="29"/>
  <c r="H267" i="24"/>
  <c r="I245"/>
  <c r="G303"/>
  <c r="I303" s="1"/>
  <c r="I304"/>
  <c r="I222"/>
  <c r="G45"/>
  <c r="I45" s="1"/>
  <c r="I182" i="29"/>
  <c r="G64"/>
  <c r="I64" s="1"/>
  <c r="I228"/>
  <c r="G44"/>
  <c r="I25"/>
  <c r="G24"/>
  <c r="I24" s="1"/>
  <c r="H35" i="24"/>
  <c r="G35" i="25"/>
  <c r="I35" s="1"/>
  <c r="I36"/>
  <c r="I50"/>
  <c r="G48"/>
  <c r="I48" s="1"/>
  <c r="H20" i="19"/>
  <c r="I21"/>
  <c r="H20" i="20"/>
  <c r="I21"/>
  <c r="G212" i="32"/>
  <c r="E212"/>
  <c r="G60"/>
  <c r="G280" i="31"/>
  <c r="I280" s="1"/>
  <c r="G46"/>
  <c r="I46" s="1"/>
  <c r="G274"/>
  <c r="D225"/>
  <c r="G43"/>
  <c r="I43" s="1"/>
  <c r="G38"/>
  <c r="G225"/>
  <c r="I225" s="1"/>
  <c r="M80" i="29"/>
  <c r="D54"/>
  <c r="I270" i="27"/>
  <c r="F220" i="29"/>
  <c r="F36"/>
  <c r="F35" s="1"/>
  <c r="F54" s="1"/>
  <c r="G64" i="27"/>
  <c r="I213"/>
  <c r="G213"/>
  <c r="G214" s="1"/>
  <c r="G60" i="29"/>
  <c r="I60" s="1"/>
  <c r="G16"/>
  <c r="G15" s="1"/>
  <c r="I281" i="27"/>
  <c r="I237"/>
  <c r="I64"/>
  <c r="F54"/>
  <c r="G213" i="24"/>
  <c r="I213" s="1"/>
  <c r="G333" i="27"/>
  <c r="I58" i="26"/>
  <c r="D17"/>
  <c r="D16" s="1"/>
  <c r="D58" s="1"/>
  <c r="E53" i="25"/>
  <c r="E52" i="21"/>
  <c r="G15" i="27"/>
  <c r="G14" s="1"/>
  <c r="I210" i="25"/>
  <c r="I283" i="21"/>
  <c r="G52" i="15"/>
  <c r="I39" i="20"/>
  <c r="D52" i="21"/>
  <c r="G39" i="20"/>
  <c r="H116" i="19"/>
  <c r="I40"/>
  <c r="I333" i="27" l="1"/>
  <c r="G334"/>
  <c r="I38" i="31"/>
  <c r="I224" i="29"/>
  <c r="G40"/>
  <c r="I40" s="1"/>
  <c r="I308"/>
  <c r="G309"/>
  <c r="H36" i="31"/>
  <c r="I262"/>
  <c r="G278"/>
  <c r="I278" s="1"/>
  <c r="G60"/>
  <c r="I60" s="1"/>
  <c r="G313"/>
  <c r="I313" s="1"/>
  <c r="I304"/>
  <c r="G67" i="27"/>
  <c r="I67" s="1"/>
  <c r="I199"/>
  <c r="G31" i="29"/>
  <c r="I31" s="1"/>
  <c r="I32"/>
  <c r="G49"/>
  <c r="I49" s="1"/>
  <c r="I51"/>
  <c r="I37" i="27"/>
  <c r="G32" i="31"/>
  <c r="I32" s="1"/>
  <c r="I33"/>
  <c r="I208"/>
  <c r="G68"/>
  <c r="I68" s="1"/>
  <c r="G16" i="30"/>
  <c r="I17"/>
  <c r="G14" i="29"/>
  <c r="I16"/>
  <c r="I107"/>
  <c r="M78"/>
  <c r="G57" i="20"/>
  <c r="G220" i="29"/>
  <c r="I220" s="1"/>
  <c r="G304" i="27"/>
  <c r="G36" i="24"/>
  <c r="I274" i="31"/>
  <c r="G64"/>
  <c r="I64" s="1"/>
  <c r="H19" i="20"/>
  <c r="I20"/>
  <c r="H19" i="19"/>
  <c r="I20"/>
  <c r="H14" i="29"/>
  <c r="I15"/>
  <c r="G40" i="27"/>
  <c r="I40" s="1"/>
  <c r="G215"/>
  <c r="I215" s="1"/>
  <c r="I219"/>
  <c r="I51"/>
  <c r="G49"/>
  <c r="I49" s="1"/>
  <c r="I257" i="30"/>
  <c r="G279"/>
  <c r="H14" i="31"/>
  <c r="G41"/>
  <c r="I41" s="1"/>
  <c r="I229"/>
  <c r="G32" i="30"/>
  <c r="I32" s="1"/>
  <c r="I33"/>
  <c r="G314"/>
  <c r="I303"/>
  <c r="G25" i="31"/>
  <c r="I25" s="1"/>
  <c r="I26"/>
  <c r="M102"/>
  <c r="G224"/>
  <c r="I112"/>
  <c r="I17"/>
  <c r="I139"/>
  <c r="G61"/>
  <c r="I61" s="1"/>
  <c r="I239"/>
  <c r="G53"/>
  <c r="I53" s="1"/>
  <c r="G279"/>
  <c r="I257"/>
  <c r="G303"/>
  <c r="I291"/>
  <c r="I316"/>
  <c r="G315"/>
  <c r="I315" s="1"/>
  <c r="G36" i="29"/>
  <c r="I37"/>
  <c r="E35" i="18"/>
  <c r="G36"/>
  <c r="G16" i="25"/>
  <c r="I24"/>
  <c r="H14"/>
  <c r="H14" i="24"/>
  <c r="I15"/>
  <c r="I15" i="27"/>
  <c r="H14"/>
  <c r="I14" i="21"/>
  <c r="J15"/>
  <c r="G212" i="24"/>
  <c r="I104"/>
  <c r="G67" i="29"/>
  <c r="I67" s="1"/>
  <c r="I203"/>
  <c r="G218"/>
  <c r="I218" s="1"/>
  <c r="G37" i="30"/>
  <c r="I38"/>
  <c r="H14"/>
  <c r="G224"/>
  <c r="I112"/>
  <c r="M102"/>
  <c r="M238" i="31"/>
  <c r="M235"/>
  <c r="G34" i="25"/>
  <c r="I34" s="1"/>
  <c r="F335" i="20"/>
  <c r="F55" i="31"/>
  <c r="G36" i="30" l="1"/>
  <c r="I36" s="1"/>
  <c r="I37"/>
  <c r="H54" i="27"/>
  <c r="I14"/>
  <c r="H55" i="31"/>
  <c r="G35" i="24"/>
  <c r="I36"/>
  <c r="G219" i="29"/>
  <c r="G36" i="27"/>
  <c r="G37" i="31"/>
  <c r="H55" i="30"/>
  <c r="I52" i="21"/>
  <c r="J14"/>
  <c r="H54" i="24"/>
  <c r="I14"/>
  <c r="H53" i="25"/>
  <c r="G15"/>
  <c r="I16"/>
  <c r="E54" i="18"/>
  <c r="G35"/>
  <c r="G35" i="29"/>
  <c r="I35" s="1"/>
  <c r="I36"/>
  <c r="G314" i="31"/>
  <c r="I303"/>
  <c r="H54" i="29"/>
  <c r="I14"/>
  <c r="I19" i="19"/>
  <c r="H57"/>
  <c r="H57" i="20"/>
  <c r="I19"/>
  <c r="G15" i="30"/>
  <c r="I16"/>
  <c r="G16" i="31"/>
  <c r="G54" i="29"/>
  <c r="G36" i="31" l="1"/>
  <c r="I36" s="1"/>
  <c r="I37"/>
  <c r="G54" i="24"/>
  <c r="I35"/>
  <c r="G15" i="31"/>
  <c r="I16"/>
  <c r="G14" i="30"/>
  <c r="I15"/>
  <c r="G14" i="25"/>
  <c r="I15"/>
  <c r="G35" i="27"/>
  <c r="I36"/>
  <c r="G53" i="25" l="1"/>
  <c r="I14"/>
  <c r="G14" i="31"/>
  <c r="I15"/>
  <c r="I35" i="27"/>
  <c r="G54"/>
  <c r="G55" i="30"/>
  <c r="I14"/>
  <c r="G55" i="31" l="1"/>
  <c r="I14"/>
</calcChain>
</file>

<file path=xl/sharedStrings.xml><?xml version="1.0" encoding="utf-8"?>
<sst xmlns="http://schemas.openxmlformats.org/spreadsheetml/2006/main" count="7343" uniqueCount="431">
  <si>
    <t>Alte cheltuieli</t>
  </si>
  <si>
    <t>Asistenta sociala</t>
  </si>
  <si>
    <t>Alte transferuri</t>
  </si>
  <si>
    <t>Transferuri intre unitati</t>
  </si>
  <si>
    <t>Subventii</t>
  </si>
  <si>
    <t>Bunuri si servicii</t>
  </si>
  <si>
    <t>Cheltuieli de personal</t>
  </si>
  <si>
    <t>EXCEDENT</t>
  </si>
  <si>
    <t>III</t>
  </si>
  <si>
    <t>TOTAL CHELTUIELI</t>
  </si>
  <si>
    <t>II</t>
  </si>
  <si>
    <t>Transporturi</t>
  </si>
  <si>
    <t>Agricultura</t>
  </si>
  <si>
    <t>Combustibil si energie</t>
  </si>
  <si>
    <t>Actiuni generale economice</t>
  </si>
  <si>
    <t>Protectia mediului</t>
  </si>
  <si>
    <t>Locuinte, servicii si dezvoltare publica</t>
  </si>
  <si>
    <t>Asigurari si asistenta sociala</t>
  </si>
  <si>
    <t>Cultura, recreere si religie</t>
  </si>
  <si>
    <t>Sanatate</t>
  </si>
  <si>
    <t>Invatamant</t>
  </si>
  <si>
    <t>Ordine publica</t>
  </si>
  <si>
    <t>Transferuri cu caracter general</t>
  </si>
  <si>
    <t>Alte servicii publice generale</t>
  </si>
  <si>
    <t>Autoritati executive</t>
  </si>
  <si>
    <t>TOTAL VENITURI</t>
  </si>
  <si>
    <t>I</t>
  </si>
  <si>
    <t>Subventii de la alte bugete</t>
  </si>
  <si>
    <t>Subventii de la bugetul de stat</t>
  </si>
  <si>
    <t>Sume defalcate din TVA</t>
  </si>
  <si>
    <t>B</t>
  </si>
  <si>
    <t>A</t>
  </si>
  <si>
    <t>crt</t>
  </si>
  <si>
    <t>%</t>
  </si>
  <si>
    <t xml:space="preserve">Executie </t>
  </si>
  <si>
    <t>DENUMIRE INDICATORI</t>
  </si>
  <si>
    <t>Nr</t>
  </si>
  <si>
    <t>cheltuieli de personal</t>
  </si>
  <si>
    <t>bunuri si servicii</t>
  </si>
  <si>
    <t>asistenta sociala</t>
  </si>
  <si>
    <t>cheltuieli de capital</t>
  </si>
  <si>
    <t>transferuri intre unitati</t>
  </si>
  <si>
    <t>alte transferuri</t>
  </si>
  <si>
    <t>operatiuni financiare</t>
  </si>
  <si>
    <t>transferuri intre institutii</t>
  </si>
  <si>
    <t>alte cheltuieli</t>
  </si>
  <si>
    <t>subventii</t>
  </si>
  <si>
    <t>Operatiuni financiare</t>
  </si>
  <si>
    <t>plati ani precedenti</t>
  </si>
  <si>
    <t>Plati ani precedenti</t>
  </si>
  <si>
    <t>Venituri proprii din care:</t>
  </si>
  <si>
    <t>impozit pe profit</t>
  </si>
  <si>
    <t>impozite si taxe de proprietate ( cladiri, teren,taxe timbru)</t>
  </si>
  <si>
    <t>impozite pe bunuri si servicii ( auto,autorizatii etc)</t>
  </si>
  <si>
    <t>alte impozite si taxe fiscale</t>
  </si>
  <si>
    <t>venituri din proprietate( concesiuni, inchirieri )</t>
  </si>
  <si>
    <t>venituri din prestari servicii si alte activitati</t>
  </si>
  <si>
    <t>venituri din taxe administrative,eliberari permise</t>
  </si>
  <si>
    <t>amenzi,penalitati, confiscari</t>
  </si>
  <si>
    <t>diverse venituri</t>
  </si>
  <si>
    <t>cote defalcate din impozitul pe venit</t>
  </si>
  <si>
    <t>sume din cotele defalacte din imp pe venit pt echil. buget</t>
  </si>
  <si>
    <t>pentru finantarea cheltuielilor descentralizate</t>
  </si>
  <si>
    <t>pentru echilibrarea bugetului</t>
  </si>
  <si>
    <t>pentru compensarea cresterilor neprevazute la energie termica</t>
  </si>
  <si>
    <t>pentru constituirea familiei</t>
  </si>
  <si>
    <t>pentru acordarea trusoului pentru nou nascuti</t>
  </si>
  <si>
    <t>venituri din capital ( vanzari fond locativ de stat,valorif.bunuri)</t>
  </si>
  <si>
    <t>DIRECTIA ECONOMICA</t>
  </si>
  <si>
    <t xml:space="preserve">DETALIEREA CHELTUIELILOR </t>
  </si>
  <si>
    <t>IV</t>
  </si>
  <si>
    <t>Buget</t>
  </si>
  <si>
    <t>Servicii publice generale</t>
  </si>
  <si>
    <t>Dobanzi</t>
  </si>
  <si>
    <t>buget</t>
  </si>
  <si>
    <t xml:space="preserve">buget </t>
  </si>
  <si>
    <t>mii lei</t>
  </si>
  <si>
    <t>initial</t>
  </si>
  <si>
    <t>impozite pe venit din transferul proprietatii imobiliare</t>
  </si>
  <si>
    <r>
      <t xml:space="preserve">     </t>
    </r>
    <r>
      <rPr>
        <sz val="10"/>
        <rFont val="Arial"/>
        <family val="2"/>
      </rPr>
      <t xml:space="preserve"> operatiuni financiare</t>
    </r>
  </si>
  <si>
    <t>01 ianuarie</t>
  </si>
  <si>
    <t>28 februarie</t>
  </si>
  <si>
    <t>pentru acordarea ajutorului pentru incalzirea locuintei</t>
  </si>
  <si>
    <t>pentru cheltuieli de capital pt invatamant</t>
  </si>
  <si>
    <t>investitii</t>
  </si>
  <si>
    <t>trim</t>
  </si>
  <si>
    <t>trim I</t>
  </si>
  <si>
    <t>dionatii si sponsorizari</t>
  </si>
  <si>
    <t>5</t>
  </si>
  <si>
    <t>fond de rezerva</t>
  </si>
  <si>
    <t>Fond de rezerva bugetara</t>
  </si>
  <si>
    <t>Fond garanatare imprumut extern</t>
  </si>
  <si>
    <t>Servicii publice comunitare de evidenta a persoanelor</t>
  </si>
  <si>
    <t>Alte servicii generale</t>
  </si>
  <si>
    <t>aferente datoriei publice interne</t>
  </si>
  <si>
    <t>Transferuri privind contributia de sanatate</t>
  </si>
  <si>
    <t>Politia comunitara</t>
  </si>
  <si>
    <t>Protectia civila si protectia contra incendiilor</t>
  </si>
  <si>
    <t>invatamant prescolar</t>
  </si>
  <si>
    <t>Invatamant primar</t>
  </si>
  <si>
    <t>invatamant secundar superior</t>
  </si>
  <si>
    <t>invatamant postliceal</t>
  </si>
  <si>
    <t>alte actiuni in domeniul sanatatii</t>
  </si>
  <si>
    <t>institutii publice de spectacole si concerte</t>
  </si>
  <si>
    <t>case de cultura</t>
  </si>
  <si>
    <t>sport</t>
  </si>
  <si>
    <t>tineret</t>
  </si>
  <si>
    <t>intretienre gradini npublice,parcuri, zone verzi</t>
  </si>
  <si>
    <t>alte servicii in domeniile culturii, recreerii si religiei</t>
  </si>
  <si>
    <t>alte servicii culturale</t>
  </si>
  <si>
    <t>asistenta acordata persoanelor in varsta</t>
  </si>
  <si>
    <t>asistenta sociala in caz de invaliditate</t>
  </si>
  <si>
    <t>asistenta sociala pentru familie si copii nou nascuti</t>
  </si>
  <si>
    <t>crese</t>
  </si>
  <si>
    <t>ajutor social</t>
  </si>
  <si>
    <t>cantine de ajutor social</t>
  </si>
  <si>
    <t>alte cheltuieli in domeniul asigurarilor sociale</t>
  </si>
  <si>
    <t>alte cheltuieli in domeniul locuintelor</t>
  </si>
  <si>
    <t>iluminat public</t>
  </si>
  <si>
    <t>alte servicii in domeniul locuintelor, servicii si dezvoltare publica</t>
  </si>
  <si>
    <t>salubritate</t>
  </si>
  <si>
    <t>canalizarea si tratarea apelor uzate</t>
  </si>
  <si>
    <t>rambursari credite interne</t>
  </si>
  <si>
    <t>energie termica</t>
  </si>
  <si>
    <t>strazi</t>
  </si>
  <si>
    <t>transport in comun</t>
  </si>
  <si>
    <t>Fonduri de rezerva bugetara</t>
  </si>
  <si>
    <t>Venituri curente din care:</t>
  </si>
  <si>
    <t>contributii de intretinere a persoanelor asistate</t>
  </si>
  <si>
    <t>venituri din serbari si spectacole</t>
  </si>
  <si>
    <t>alte venituri din prestari servicii</t>
  </si>
  <si>
    <t>alte venituri din taxe administrative</t>
  </si>
  <si>
    <t>donatii si sponsorizari</t>
  </si>
  <si>
    <t>Subventii de la bugetul local</t>
  </si>
  <si>
    <t>Investitii</t>
  </si>
  <si>
    <t>taxe si alte venituri in invatamant</t>
  </si>
  <si>
    <t xml:space="preserve">venituri din prestari servicii </t>
  </si>
  <si>
    <t>contributia elevilor pentru internate si cantina</t>
  </si>
  <si>
    <t>venituri prin valorificarea produselor</t>
  </si>
  <si>
    <t xml:space="preserve">venituri din organizarea de cursuri </t>
  </si>
  <si>
    <t>venituri din serbari si spectacole scolare</t>
  </si>
  <si>
    <t>alte venituri</t>
  </si>
  <si>
    <t>Venituri din valorificarea unor bunuri</t>
  </si>
  <si>
    <t>invatamant primar</t>
  </si>
  <si>
    <t>Depozite speciale pentru constructii de locuinte</t>
  </si>
  <si>
    <t>Fond de rulment</t>
  </si>
  <si>
    <t>fond de rulment</t>
  </si>
  <si>
    <t>fond de rulment pentru acoperirea golului de casa</t>
  </si>
  <si>
    <t>contributii ale administratiei publice</t>
  </si>
  <si>
    <t>dezvoltarea sistemului de locuinte</t>
  </si>
  <si>
    <t>alimentarea cu gaze naturale</t>
  </si>
  <si>
    <t xml:space="preserve">alte servicii </t>
  </si>
  <si>
    <t>Imprumut intern</t>
  </si>
  <si>
    <t>01</t>
  </si>
  <si>
    <t>02</t>
  </si>
  <si>
    <t>03</t>
  </si>
  <si>
    <t>Impozit pe venit, profit si castiguri din capital de la persoane juridice,   din care:</t>
  </si>
  <si>
    <t>04</t>
  </si>
  <si>
    <t xml:space="preserve">Impozit pe profit                  </t>
  </si>
  <si>
    <t>05</t>
  </si>
  <si>
    <t>Impozit pe venit, profit si castiguri din capital de la persoane fizice,   din care:</t>
  </si>
  <si>
    <t>06</t>
  </si>
  <si>
    <t>Impozitul pe veniturile din transferul proprietatilor imobiliare din patrimoniul personal</t>
  </si>
  <si>
    <t>07</t>
  </si>
  <si>
    <t xml:space="preserve">Cote si sume defalcate din impozitul pe venit </t>
  </si>
  <si>
    <t>08</t>
  </si>
  <si>
    <t>Alte impozite pe venit, profit si castiguri din capital</t>
  </si>
  <si>
    <t>09</t>
  </si>
  <si>
    <t>Impozite şi taxe  pe proprietate</t>
  </si>
  <si>
    <t>10</t>
  </si>
  <si>
    <r>
      <t xml:space="preserve">Impozite si taxe pe bunuri si servicii   </t>
    </r>
    <r>
      <rPr>
        <sz val="8"/>
        <rFont val="Arial"/>
        <family val="2"/>
      </rPr>
      <t xml:space="preserve">(rd.12 la rd.15)    </t>
    </r>
    <r>
      <rPr>
        <sz val="9"/>
        <rFont val="Arial"/>
        <family val="2"/>
      </rPr>
      <t xml:space="preserve">           </t>
    </r>
  </si>
  <si>
    <t>11</t>
  </si>
  <si>
    <t>12</t>
  </si>
  <si>
    <t>Alte impozite si taxe generale pe bunuri  si servicii</t>
  </si>
  <si>
    <t>13</t>
  </si>
  <si>
    <t>Taxe pe servicii specifice</t>
  </si>
  <si>
    <t>14</t>
  </si>
  <si>
    <t>Taxe pe utilizarea bunurilor, autorizarea utilizarii bunurilor sau pe desfasurarea de activitati</t>
  </si>
  <si>
    <t>15</t>
  </si>
  <si>
    <t>Alte impozite si taxe fiscale</t>
  </si>
  <si>
    <t>16</t>
  </si>
  <si>
    <t xml:space="preserve">Venituri nefiscale                      </t>
  </si>
  <si>
    <t>17</t>
  </si>
  <si>
    <t xml:space="preserve">Venituri din capital                      </t>
  </si>
  <si>
    <t>18</t>
  </si>
  <si>
    <t>19</t>
  </si>
  <si>
    <t>Subvenţii (rd.21+22)</t>
  </si>
  <si>
    <t>20</t>
  </si>
  <si>
    <t>Subvenţii de la bugetul de stat</t>
  </si>
  <si>
    <t>21</t>
  </si>
  <si>
    <t>Subvenţii de la alte administratii</t>
  </si>
  <si>
    <t>22</t>
  </si>
  <si>
    <t>23</t>
  </si>
  <si>
    <t>24</t>
  </si>
  <si>
    <t xml:space="preserve">Cheltuieli de personal                </t>
  </si>
  <si>
    <t>25</t>
  </si>
  <si>
    <t xml:space="preserve">Bunuri si servicii                </t>
  </si>
  <si>
    <t>26</t>
  </si>
  <si>
    <t>27</t>
  </si>
  <si>
    <t xml:space="preserve">Subventii                                  </t>
  </si>
  <si>
    <t>28</t>
  </si>
  <si>
    <t>Fonduri de rezerva</t>
  </si>
  <si>
    <t>29</t>
  </si>
  <si>
    <t xml:space="preserve">Transferuri intre unitati ale administratiei publice                             </t>
  </si>
  <si>
    <t>30</t>
  </si>
  <si>
    <t>31</t>
  </si>
  <si>
    <t>32</t>
  </si>
  <si>
    <t>33</t>
  </si>
  <si>
    <t xml:space="preserve">Cheltuieli de capital                     </t>
  </si>
  <si>
    <t>34</t>
  </si>
  <si>
    <t>Operatiuni financiare (rd.36+37)</t>
  </si>
  <si>
    <t>35</t>
  </si>
  <si>
    <t xml:space="preserve">Imprumuturi acordate                  </t>
  </si>
  <si>
    <t>36</t>
  </si>
  <si>
    <t>Rambursari de credite externe si interne</t>
  </si>
  <si>
    <t>37</t>
  </si>
  <si>
    <t>Rezerve</t>
  </si>
  <si>
    <t xml:space="preserve">EXCEDENT(+)/DEFICIT(-)                                          (rd.01-rd.23)   </t>
  </si>
  <si>
    <t xml:space="preserve">      </t>
  </si>
  <si>
    <t>cod</t>
  </si>
  <si>
    <t>1</t>
  </si>
  <si>
    <t>2</t>
  </si>
  <si>
    <t>3</t>
  </si>
  <si>
    <t>4</t>
  </si>
  <si>
    <r>
      <t xml:space="preserve">Venituri fiscale  </t>
    </r>
    <r>
      <rPr>
        <b/>
        <sz val="8"/>
        <rFont val="Arial"/>
        <family val="2"/>
      </rPr>
      <t>(rd.04+06+09+10+11+16)</t>
    </r>
    <r>
      <rPr>
        <b/>
        <sz val="9"/>
        <rFont val="Arial"/>
        <family val="2"/>
      </rPr>
      <t xml:space="preserve">                        </t>
    </r>
  </si>
  <si>
    <r>
      <t xml:space="preserve">Venituri curente   </t>
    </r>
    <r>
      <rPr>
        <b/>
        <sz val="8"/>
        <rFont val="Arial"/>
        <family val="2"/>
      </rPr>
      <t xml:space="preserve">(rd.03+17)  </t>
    </r>
    <r>
      <rPr>
        <b/>
        <sz val="9"/>
        <rFont val="Arial"/>
        <family val="2"/>
      </rPr>
      <t xml:space="preserve">                     </t>
    </r>
  </si>
  <si>
    <t>Plati finantari din anii precedenti</t>
  </si>
  <si>
    <r>
      <t xml:space="preserve">Cheltuieli curente   </t>
    </r>
    <r>
      <rPr>
        <b/>
        <sz val="8"/>
        <rFont val="Arial"/>
        <family val="2"/>
      </rPr>
      <t xml:space="preserve">(rd.25 la rd.33)  </t>
    </r>
    <r>
      <rPr>
        <b/>
        <sz val="9"/>
        <rFont val="Arial"/>
        <family val="2"/>
      </rPr>
      <t xml:space="preserve">                      </t>
    </r>
  </si>
  <si>
    <r>
      <t xml:space="preserve">VENITURI  TOTAL  </t>
    </r>
    <r>
      <rPr>
        <b/>
        <sz val="8"/>
        <rFont val="Arial"/>
        <family val="2"/>
      </rPr>
      <t xml:space="preserve">(rd.02+18+19+20)     </t>
    </r>
    <r>
      <rPr>
        <b/>
        <sz val="9"/>
        <rFont val="Arial"/>
        <family val="2"/>
      </rPr>
      <t xml:space="preserve">            </t>
    </r>
  </si>
  <si>
    <r>
      <t xml:space="preserve">CHELTUIELI - TOTAL  </t>
    </r>
    <r>
      <rPr>
        <b/>
        <sz val="8"/>
        <rFont val="Arial"/>
        <family val="2"/>
      </rPr>
      <t xml:space="preserve">(rd.24+34+35+38+39)  </t>
    </r>
    <r>
      <rPr>
        <b/>
        <sz val="9"/>
        <rFont val="Arial"/>
        <family val="2"/>
      </rPr>
      <t xml:space="preserve">         </t>
    </r>
  </si>
  <si>
    <t>3/2</t>
  </si>
  <si>
    <t>intretinere gradini npublice,parcuri, zone verzi</t>
  </si>
  <si>
    <t>venituri prin valorificarea produselor din activ proprie</t>
  </si>
  <si>
    <t>venituri din organizarea de cursuri de calificare</t>
  </si>
  <si>
    <t>plati din anii precedenti recuperate in anul curent</t>
  </si>
  <si>
    <t>Plati din anii precedenti recuperate in anul curent</t>
  </si>
  <si>
    <r>
      <t xml:space="preserve">     </t>
    </r>
    <r>
      <rPr>
        <sz val="9"/>
        <rFont val="Arial"/>
        <charset val="238"/>
      </rPr>
      <t xml:space="preserve"> operatiuni financiare</t>
    </r>
  </si>
  <si>
    <t>Executie</t>
  </si>
  <si>
    <t xml:space="preserve"> MUNICIPIUL FOCSANI</t>
  </si>
  <si>
    <t xml:space="preserve">EXECUTIA BUGETULUI VENITURILOR SI CHELTUIELILOR EVIDENTIATE IN AFARA BUGETULUI LOCAL AL MUNICIPIULUI FOCSANI </t>
  </si>
  <si>
    <t xml:space="preserve">        PRIMARIA</t>
  </si>
  <si>
    <t>pentru finantarea sanatatii</t>
  </si>
  <si>
    <t>Sume primite de la UE</t>
  </si>
  <si>
    <t>servicii de sanatate publica</t>
  </si>
  <si>
    <t>Cheltuieli de capital</t>
  </si>
  <si>
    <t>2010</t>
  </si>
  <si>
    <t xml:space="preserve">                        EXECUTIA BUGETULUI LOCAL AL MUNICIPIULUI FOCSANI PE TRIM I 2010</t>
  </si>
  <si>
    <t>pentru acordarea ajuorului pt incalzire pe baza de comb solid</t>
  </si>
  <si>
    <t>pentru reabilitarea termica a blocurilor</t>
  </si>
  <si>
    <t>aferente creditelor interne garantate</t>
  </si>
  <si>
    <t>proiecte cu finantare din fond european de dezvoltare</t>
  </si>
  <si>
    <t>rambursari credite interne garantate</t>
  </si>
  <si>
    <t>rambursari credite externe garantate</t>
  </si>
  <si>
    <t>pentru acoperirea diferentelor de pret</t>
  </si>
  <si>
    <t>pentru compensarea cresterilor la combustibili</t>
  </si>
  <si>
    <t>Participare la capitalul social</t>
  </si>
  <si>
    <t>participare la capitalul social</t>
  </si>
  <si>
    <t>BUGETUL LOCAL AL MUNICIPIULUI FOCSANI PE ANUL  2010</t>
  </si>
  <si>
    <t xml:space="preserve">BUGETUL GENERAL CONSOLIDAT AL MUNICIPIULUI FOCSANI PE ANUL 2010 APROBAT PRIN HCL NR.54/09,03,2010 </t>
  </si>
  <si>
    <t xml:space="preserve">                               SI REPARTIZAT PE TRIMESTRE PRIN DISPOZITIA PRIMARULUI NR. 792/30,03,2010</t>
  </si>
  <si>
    <t>BUGETUL INSTITUTIILOR FINANTATE PARTIAL DIN BUGETUL LOCAL PE A NUL 2010</t>
  </si>
  <si>
    <t>plati din anii precedenti</t>
  </si>
  <si>
    <t>Plati din anii precedenti</t>
  </si>
  <si>
    <t>BUGETUL ACTIVITATILOR FINANTATE INTEGRAL DIN VENITURI PROPRII  PE ANUL 2010</t>
  </si>
  <si>
    <t>BUGETUL VENITURILOR SI CHELTUIELILOR EVIDENTIATE IN AFARA BUGETULUI LOCAL PE ANUL 2010</t>
  </si>
  <si>
    <t>proiecte cu finantare din fondul european de dezvoltare</t>
  </si>
  <si>
    <t>Proiecte cu finantare din fondul european de dezvoltare</t>
  </si>
  <si>
    <t>BUGETUL IMPRUMUTURILOR INTERNE PE ANUL 2010</t>
  </si>
  <si>
    <t>Proiecte cu finantare din fond european de dezvoltare</t>
  </si>
  <si>
    <t xml:space="preserve">catre bugetul local necesare sustinerii proiectelor  cu fd struct </t>
  </si>
  <si>
    <t>aferente datoriei publice interne garantate</t>
  </si>
  <si>
    <t>Participare la capital social</t>
  </si>
  <si>
    <t>EXECUTIA BUGETULUI INSTITUTIILOR FINANTATE PARTIAL DIN BUGETUL LOCAL AL MUNICIPIULUI FOCSANI PE TRIM I 2010</t>
  </si>
  <si>
    <t>EXECUTIA BUGETULUI ACTIVITATILOR FINANTATE INTEGRAL DIN VENITURI PROPRII PE TRIM I 2010</t>
  </si>
  <si>
    <t>EXECUTIA BUGETULUI LOCAL AL MUNICIPIULUI FOCSANI LA 28 FEBRUARIE 2010</t>
  </si>
  <si>
    <t>EXECUTIA BUGETULUI LOCAL AL MUNICIPIULUI FOCSANI LA 31 IANUARIE 2010</t>
  </si>
  <si>
    <t xml:space="preserve">                                     BUGETUL GENERAL CONSOLIDAT AL MUNICIPIULUI FOCSANI PE TRIMESTRU I 2010 </t>
  </si>
  <si>
    <t xml:space="preserve">                                                                                              PE TRIM I 2010</t>
  </si>
  <si>
    <t>DETALIEREA CHELTUIELILOR PE ACTIUNI</t>
  </si>
  <si>
    <t>EXECUTIA BUGETULUI INSTITUTIILOR FINANTATE PARTIAL DIN BUGETUL LOCAL</t>
  </si>
  <si>
    <t xml:space="preserve"> AL MUNICIPIULUI FOCSANI LA 30 IANUARIE 2010</t>
  </si>
  <si>
    <t xml:space="preserve">EXECUTIA BUGETULUI ACTIVITATILOR FINANTATE INTEGRAL </t>
  </si>
  <si>
    <t>DIN VENITURI PROPRII LA 30 IANUARIE 2010</t>
  </si>
  <si>
    <t xml:space="preserve">EXECUTIA BUGETULUI VENITURILOR SI CHELTUIELILOR EVIDENTIATE IN AFARA </t>
  </si>
  <si>
    <t xml:space="preserve">BUGETULUI LOCAL AL MUNICIPIULUI FOCSANI LA 30 IANUARIE 2010                                                                                               </t>
  </si>
  <si>
    <t>2 LUNI</t>
  </si>
  <si>
    <t xml:space="preserve"> AL MUNICIPIULUI FOCSANI LA 28 FEBRUARIE 2010</t>
  </si>
  <si>
    <t>DIN VENITURI PROPRII LA 28 FEBRUARIE 2010</t>
  </si>
  <si>
    <t xml:space="preserve">BUGETULUI LOCAL AL MUNICIPIULUI FOCSANI LA 28 FEBRUARIE 2010                                                                                               </t>
  </si>
  <si>
    <t>servicii de sanatate publice</t>
  </si>
  <si>
    <t xml:space="preserve">         ROMANIA</t>
  </si>
  <si>
    <t xml:space="preserve">  JUDETUL VRANCEA</t>
  </si>
  <si>
    <t xml:space="preserve">         PRIMARIA</t>
  </si>
  <si>
    <t>semestru</t>
  </si>
  <si>
    <t xml:space="preserve">4 luni </t>
  </si>
  <si>
    <t>4=2+3</t>
  </si>
  <si>
    <t>6=5/4*100</t>
  </si>
  <si>
    <t>6=5/4</t>
  </si>
  <si>
    <t>rambursari credite externe</t>
  </si>
  <si>
    <t>pentru sanatate</t>
  </si>
  <si>
    <t>Sume alocate de Fondul European de Dezvoltare Regionala</t>
  </si>
  <si>
    <t xml:space="preserve">                                     EXECUTIA BUGETULUI LOCAL AL MUNICIPIULUI FOCSANI LA 30 APRILIE 2010</t>
  </si>
  <si>
    <t>pentru reabilitarea termica a cladirilor</t>
  </si>
  <si>
    <t>pentru proiectele finantate din fonduri externe nerambursabile</t>
  </si>
  <si>
    <t>proiecte cu finantare din fondul european de dezv regionala</t>
  </si>
  <si>
    <t>de la bugetul local</t>
  </si>
  <si>
    <t>de la bugetul de stat</t>
  </si>
  <si>
    <t>Proiecte cu finantare din fondul european de dezvoltare regionala</t>
  </si>
  <si>
    <t>EXECUTIA BUGETULUI INSTITUTIILOR FINANTATE PARTIAL DIN BUGETUL LOCAL LA 30 APRILIE 2010</t>
  </si>
  <si>
    <t>EXECUTIA BUGETULUI ACTIVITATILOR FINANTATE INTEGRAL DIN VENITURI PROPRII  LA 30 APRILIE 2010</t>
  </si>
  <si>
    <t>EXECUTIA BUGETULUI VENITURILOR SI CHELTUIELILOR EVIDENTIATE IN AFARA BUGETULUI LOCAL LA 30 APRILIE 2010</t>
  </si>
  <si>
    <t>asistenta sociala acordata persoanelor in varsta</t>
  </si>
  <si>
    <t xml:space="preserve">                          EXECUTIA BUGETULUI GENERAL CONSOLIDAT AL MUNICIPIULUI FOCSANI LA 30 APRILIE 2010 </t>
  </si>
  <si>
    <t>trim II</t>
  </si>
  <si>
    <t>semestru I</t>
  </si>
  <si>
    <t xml:space="preserve">                          EXECUTIA BUGETULUI GENERAL CONSOLIDAT AL MUNICIPIULUI FOCSANI LA 31 MAI 2010 </t>
  </si>
  <si>
    <t xml:space="preserve">5 luni </t>
  </si>
  <si>
    <t xml:space="preserve">                                     EXECUTIA BUGETULUI LOCAL AL MUNICIPIULUI FOCSANI LA 31 MAI 2010</t>
  </si>
  <si>
    <t>EXECUTIA BUGETULUI INSTITUTIILOR FINANTATE PARTIAL DIN BUGETUL LOCAL LA 31 MAI 2010</t>
  </si>
  <si>
    <t>EXECUTIA BUGETULUI ACTIVITATILOR FINANTATE INTEGRAL DIN VENITURI PROPRII  LA 31 MAI 2010</t>
  </si>
  <si>
    <t>EXECUTIA BUGETULUI VENITURILOR SI CHELTUIELILOR EVIDENTIATE IN AFARA BUGETULUI LOCAL LA 31 MAI 2010</t>
  </si>
  <si>
    <t>actualizat</t>
  </si>
  <si>
    <t>5 luni</t>
  </si>
  <si>
    <t xml:space="preserve">                          EXECUTIA BUGETULUI GENERAL CONSOLIDAT AL MUNICIPIULUI FOCSANI LA 30 IUNIE 2010 </t>
  </si>
  <si>
    <t xml:space="preserve">6 luni </t>
  </si>
  <si>
    <t>sem I</t>
  </si>
  <si>
    <t>9 luni</t>
  </si>
  <si>
    <t>7 luni</t>
  </si>
  <si>
    <t xml:space="preserve">                                     EXECUTIA BUGETULUI LOCAL AL MUNICIPIULUI FOCSANI LA 30 IULIE 2010</t>
  </si>
  <si>
    <t xml:space="preserve">                          EXECUTIA BUGETULUI GENERAL CONSOLIDAT AL MUNICIPIULUI FOCSANI LA 30 IULIE 2010 </t>
  </si>
  <si>
    <t>EXECUTIA BUGETULUI INSTITUTIILOR FINANTATE PARTIAL DIN BUGETUL LOCAL LA 30 IULIE 2010</t>
  </si>
  <si>
    <t>EXECUTIA BUGETULUI ACTIVITATILOR FINANTATE INTEGRAL DIN VENITURI PROPRII  LA 30 IULIE 2010</t>
  </si>
  <si>
    <t>EXECUTIA BUGETULUI VENITURILOR SI CHELTUIELILOR EVIDENTIATE IN AFARA BUGETULUI LOCAL LA 30 IULIE 2010</t>
  </si>
  <si>
    <t>trim III</t>
  </si>
  <si>
    <t xml:space="preserve">7 luni </t>
  </si>
  <si>
    <t xml:space="preserve">                    BUGETUL GENERAL CONSOLIDAT AL MUNICIPIULUI FOCSANI PE ANUL 2010 APROBAT PRIN HCL NR.54/09.03.2010 </t>
  </si>
  <si>
    <t xml:space="preserve">                               REPARTIZAT PE TRIMESTRE PRIN DISPOZITIA PRIMARULUI NR. 792/30.03.2010 SI ACTUALIZAT PRIN</t>
  </si>
  <si>
    <t xml:space="preserve">               Dispozitiile nr.1061/31.05.2010, nr.1073/02.06.2010, nr.1122/16.06.2010 si nr.1135/823.062010,  HCL nr.130/29.06.2010</t>
  </si>
  <si>
    <t xml:space="preserve">         HCL nr.63/30.03.2010, Dispozitiile nr. 917/26,04,2010 si nr.969/06.05.2010, HCL nr.84,85,86/24.04.2010 si nr. 108,109,110/25.05.2010, </t>
  </si>
  <si>
    <t>HCL54/9.03</t>
  </si>
  <si>
    <t>BUGETUL INSTITUTIILOR FINANTATE PARTIAL DIN BUGETUL LOCAL PE ANUL 2010</t>
  </si>
  <si>
    <t>6 luni</t>
  </si>
  <si>
    <t>5=3+4</t>
  </si>
  <si>
    <t>7=6/5*100</t>
  </si>
  <si>
    <t xml:space="preserve">                                     EXECUTIA BUGETULUI LOCAL AL MUNICIPIULUI FOCSANI LA 30 IUNIE 2010</t>
  </si>
  <si>
    <t>EXECUTIA BUGETULUI INSTITUTIILOR FINANTATE PARTIAL DIN BUGETUL LOCAL LA 30 IUNIE 2010</t>
  </si>
  <si>
    <t>EXECUTIA BUGETULUI ACTIVITATILOR FINANTATE INTEGRAL DIN VENITURI PROPRII  LA 30 IUNIE 2010</t>
  </si>
  <si>
    <t>EXECUTIA BUGETULUI VENITURILOR SI CHELTUIELILOR EVIDENTIATE IN AFARA BUGETULUI LOCAL LA 30 IUNIE 2010</t>
  </si>
  <si>
    <r>
      <t xml:space="preserve">VENITURI  TOTAL </t>
    </r>
    <r>
      <rPr>
        <b/>
        <sz val="8"/>
        <rFont val="Arial"/>
        <family val="2"/>
      </rPr>
      <t xml:space="preserve">    </t>
    </r>
    <r>
      <rPr>
        <b/>
        <sz val="9"/>
        <rFont val="Arial"/>
        <family val="2"/>
      </rPr>
      <t xml:space="preserve">            </t>
    </r>
  </si>
  <si>
    <r>
      <t xml:space="preserve">Venituri curente   </t>
    </r>
    <r>
      <rPr>
        <b/>
        <sz val="8"/>
        <rFont val="Arial"/>
        <family val="2"/>
      </rPr>
      <t/>
    </r>
  </si>
  <si>
    <r>
      <t xml:space="preserve">Venituri fiscale </t>
    </r>
    <r>
      <rPr>
        <b/>
        <sz val="9"/>
        <rFont val="Arial"/>
        <family val="2"/>
      </rPr>
      <t xml:space="preserve">                 </t>
    </r>
  </si>
  <si>
    <t xml:space="preserve">Subvenţii </t>
  </si>
  <si>
    <r>
      <t xml:space="preserve">CHELTUIELI - TOTAL  </t>
    </r>
    <r>
      <rPr>
        <b/>
        <sz val="8"/>
        <rFont val="Arial"/>
        <family val="2"/>
      </rPr>
      <t/>
    </r>
  </si>
  <si>
    <r>
      <t xml:space="preserve">Cheltuieli curente  </t>
    </r>
    <r>
      <rPr>
        <b/>
        <sz val="9"/>
        <rFont val="Arial"/>
        <family val="2"/>
      </rPr>
      <t xml:space="preserve">                  </t>
    </r>
  </si>
  <si>
    <t xml:space="preserve">Operatiuni financiare </t>
  </si>
  <si>
    <t>6</t>
  </si>
  <si>
    <t>intretinere gradini publice,parcuri, zone verzi</t>
  </si>
  <si>
    <t xml:space="preserve">                          EXECUTIA BUGETULUI GENERAL CONSOLIDAT AL MUNICIPIULUI FOCSANI LA 31 AUGUST 2010 </t>
  </si>
  <si>
    <t xml:space="preserve">                                     EXECUTIA BUGETULUI LOCAL AL MUNICIPIULUI FOCSANI LA 31 AUGUST 2010</t>
  </si>
  <si>
    <t>EXECUTIA BUGETULUI INSTITUTIILOR FINANTATE PARTIAL DIN BUGETUL LOCAL LA 31 AUGUST 2010</t>
  </si>
  <si>
    <t>EXECUTIA BUGETULUI ACTIVITATILOR FINANTATE INTEGRAL DIN VENITURI PROPRII  LA 31 AUGUST 2010</t>
  </si>
  <si>
    <t>EXECUTIA BUGETULUI VENITURILOR SI CHELTUIELILOR EVIDENTIATE IN AFARA BUGETULUI LOCAL LA 31 AUGUST 2010</t>
  </si>
  <si>
    <t>8 luni</t>
  </si>
  <si>
    <t xml:space="preserve">               Dispozitiile nr.1183/01.07.2010, nr.11188/05.07.2010, nr.1236/26.07.2010,  HCL nr.179/27.07.2010,Dispozitiile nr.1242/28.07.2010,</t>
  </si>
  <si>
    <t xml:space="preserve">               Dispozitiile nr.1061/31.05.2010, nr.1073/02.06.2010, nr.1122/16.06.2010 si nr.1135/823.062010,  HCL nr.130/29.06.2010,</t>
  </si>
  <si>
    <t xml:space="preserve">                      Dispozitiile nr.1952/06.09.2010, nr.1975/14.09.2010, nr.2000/27.09.2010 si nr.2027/30.092010,  HCL nr.259/28.09.2010</t>
  </si>
  <si>
    <t>transferuri interne</t>
  </si>
  <si>
    <t xml:space="preserve">      investitii</t>
  </si>
  <si>
    <t xml:space="preserve">                          EXECUTIA BUGETULUI GENERAL CONSOLIDAT AL MUNICIPIULUI FOCSANI LA 30  SEPTEMBRIE 2010 </t>
  </si>
  <si>
    <t xml:space="preserve">9 luni </t>
  </si>
  <si>
    <t xml:space="preserve">                                     EXECUTIA BUGETULUI LOCAL AL MUNICIPIULUI FOCSANI LA 30 SEPTEMBRIE 2010</t>
  </si>
  <si>
    <t>EXECUTIA BUGETULUI INSTITUTIILOR FINANTATE PARTIAL DIN BUGETUL LOCAL LA 30 SEPTEMBRIE 2010</t>
  </si>
  <si>
    <t>EXECUTIA BUGETULUI ACTIVITATILOR FINANTATE INTEGRAL DIN VENITURI PROPRII  LA 30 SEPTEMBRIE 2010</t>
  </si>
  <si>
    <t>EXECUTIA BUGETULUI VENITURILOR SI CHELTUIELILOR EVIDENTIATE IN AFARA BUGETULUI LOCAL LA 30 SEPTEMBRIE 2010</t>
  </si>
  <si>
    <t xml:space="preserve">8 luni </t>
  </si>
  <si>
    <t xml:space="preserve">                             nr.1253/29.07.2010, nr.1893/12.08.2010, nr.1913/25.08.2010, HCL nr.225/31.08.2010, HCL nr.213/31,08,2010</t>
  </si>
  <si>
    <t>Indicatori buget local</t>
  </si>
  <si>
    <t>Grad de realizare a veniturilor</t>
  </si>
  <si>
    <t>Grad de realizare venituri proprii</t>
  </si>
  <si>
    <t>Gradul de autofinantare</t>
  </si>
  <si>
    <t>Venituri proprii realizate per capita</t>
  </si>
  <si>
    <t>lei</t>
  </si>
  <si>
    <t>Grad de realizare a impozitelor pe proprietate</t>
  </si>
  <si>
    <t>taxe autorizatii, hoteliera, imp spectacole</t>
  </si>
  <si>
    <t>impozit pe mijloacele de transport</t>
  </si>
  <si>
    <t>Gradul de dependenta a bugetului local fata de bugetul de stat</t>
  </si>
  <si>
    <t>Gradul de autonomie decizionala</t>
  </si>
  <si>
    <t>Venituri</t>
  </si>
  <si>
    <t>Cheltuieli</t>
  </si>
  <si>
    <t>Rigiditatea cheltuielilor</t>
  </si>
  <si>
    <t>Ponderea platilor din sectiunea de functionare in total plati</t>
  </si>
  <si>
    <t>Ponderea platilor din sectiunea de dezvoltare in total plati</t>
  </si>
  <si>
    <t>Ponderea serviciului datoriei publice in total plati</t>
  </si>
  <si>
    <t>Deficitul/excedentul sectiunii de dezvoltare</t>
  </si>
  <si>
    <t>Deficitul/excedentul sectiunii de functionare</t>
  </si>
  <si>
    <t>cheltuieli</t>
  </si>
  <si>
    <t>ch functionare</t>
  </si>
  <si>
    <t>venituri finantare:</t>
  </si>
  <si>
    <t>de functionare</t>
  </si>
  <si>
    <t>10 luni</t>
  </si>
  <si>
    <t>an</t>
  </si>
  <si>
    <t>sem II</t>
  </si>
  <si>
    <t>taxe jud de timbru</t>
  </si>
  <si>
    <t>impozite si taxe de proprietate ( cladiri, teren)</t>
  </si>
  <si>
    <t>pentru retehnologizarea centralei termice</t>
  </si>
  <si>
    <t xml:space="preserve">                          EXECUTIA BUGETULUI GENERAL CONSOLIDAT AL MUNICIPIULUI FOCSANI LA 31 OCTOMBRIE 2010 </t>
  </si>
  <si>
    <t xml:space="preserve">                                     EXECUTIA BUGETULUI LOCAL AL MUNICIPIULUI FOCSANI LA 31 OCTOMBRIE 2010 </t>
  </si>
  <si>
    <t xml:space="preserve">EXECUTIA BUGETULUI INSTITUTIILOR FINANTATE PARTIAL DIN BUGETUL LOCAL LA 31 OCTOMBRIE 2010 </t>
  </si>
  <si>
    <t xml:space="preserve">EXECUTIA BUGETULUI ACTIVITATILOR FINANTATE INTEGRAL DIN VENITURI PROPRII  LA 31 OCTOMBRIE 2010 </t>
  </si>
  <si>
    <t xml:space="preserve">EXECUTIA BUGETULUI VENITURILOR SI CHELTUIELILOR EVIDENTIATE IN AFARA BUGETULUI LOCAL LA 31 OCTOMBRIE 2010 </t>
  </si>
  <si>
    <t>realizat</t>
  </si>
  <si>
    <t>Deficitul (-)/excedentul(+) sectiunii de functionare</t>
  </si>
  <si>
    <t>Venituri proprii realizate per capita (populatie 98.146)</t>
  </si>
  <si>
    <t>Deficitul (-)/excedentul(+) sectiunii de dezvoltare</t>
  </si>
  <si>
    <t>11 luni</t>
  </si>
  <si>
    <t xml:space="preserve">                          EXECUTIA BUGETULUI GENERAL CONSOLIDAT AL MUNICIPIULUI FOCSANI LA 30 NOIEMBRIE 2010 </t>
  </si>
  <si>
    <t xml:space="preserve">                                     EXECUTIA BUGETULUI LOCAL AL MUNICIPIULUI FOCSANI LA 30 NOIEMBRIE 2010 </t>
  </si>
  <si>
    <t xml:space="preserve">EXECUTIA BUGETULUI INSTITUTIILOR FINANTATE PARTIAL DIN BUGETUL LOCAL LA 30 NOIEMBRIE 2010 </t>
  </si>
  <si>
    <t xml:space="preserve">EXECUTIA BUGETULUI ACTIVITATILOR FINANTATE INTEGRAL DIN VENITURI PROPRII  LA 30 NOIEMBRIE 2010 </t>
  </si>
  <si>
    <t xml:space="preserve">EXECUTIA BUGETULUI VENITURILOR SI CHELTUIELILOR EVIDENTIATE IN AFARA BUGETULUI LOCAL LA 30 NOIEMBRIE 2010 </t>
  </si>
  <si>
    <r>
      <t xml:space="preserve">Impozite si taxe pe bunuri si servicii   </t>
    </r>
    <r>
      <rPr>
        <sz val="8"/>
        <rFont val="Arial"/>
        <family val="2"/>
      </rPr>
      <t xml:space="preserve">   </t>
    </r>
    <r>
      <rPr>
        <sz val="9"/>
        <rFont val="Arial"/>
        <family val="2"/>
      </rPr>
      <t xml:space="preserve">           </t>
    </r>
  </si>
  <si>
    <t xml:space="preserve">                          EXECUTIA BUGETULUI GENERAL CONSOLIDAT AL MUNICIPIULUI FOCSANI LA 31 DECEMBRIE 2010 </t>
  </si>
  <si>
    <t xml:space="preserve">                                     EXECUTIA BUGETULUI LOCAL AL MUNICIPIULUI FOCSANI LA 31DECEMBRIE 2010 </t>
  </si>
  <si>
    <t xml:space="preserve">EXECUTIA BUGETULUI INSTITUTIILOR FINANTATE PARTIAL DIN BUGETUL LOCAL LA 31 DECEMBRIE 2010 </t>
  </si>
  <si>
    <t xml:space="preserve">EXECUTIA BUGETULUI ACTIVITATILOR FINANTATE INTEGRAL DIN VENITURI PROPRII  LA 31 DECEMBRIE 2010 </t>
  </si>
  <si>
    <t xml:space="preserve">EXECUTIA BUGETULUI VENITURILOR SI CHELTUIELILOR EVIDENTIATE IN AFARA BUGETULUI LOCAL LA 31 DECEMBRIE 2010 </t>
  </si>
  <si>
    <t xml:space="preserve">                      Dispozitiile nr.2259/25.10.2010, nr.2261/28.10.2010, nr.3106/29.11.2010 si nr.3129/30.11.2010, nr.7216/10.12.2010, </t>
  </si>
  <si>
    <t xml:space="preserve">                      nr.7221/16.12.2010, nr.7239/23.12.2010, nr.7255/29.12.2010, nr.7254/29.12.2010, HCL nr.312/26.10.2010, nr.354/30.11.2010, </t>
  </si>
  <si>
    <t xml:space="preserve">                                                                                 si HCL  nr.389/14.12.2010</t>
  </si>
  <si>
    <t>pentru retehnologizarea centralelor termice</t>
  </si>
  <si>
    <t>12 luni</t>
  </si>
</sst>
</file>

<file path=xl/styles.xml><?xml version="1.0" encoding="utf-8"?>
<styleSheet xmlns="http://schemas.openxmlformats.org/spreadsheetml/2006/main">
  <numFmts count="1">
    <numFmt numFmtId="172" formatCode="#,##0.0_);\(#,##0.0\)"/>
  </numFmts>
  <fonts count="22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charset val="238"/>
    </font>
    <font>
      <b/>
      <sz val="8"/>
      <name val="Arial"/>
      <family val="2"/>
    </font>
    <font>
      <i/>
      <sz val="10"/>
      <name val="Arial"/>
      <family val="2"/>
    </font>
    <font>
      <sz val="9"/>
      <name val="Arial"/>
      <charset val="238"/>
    </font>
    <font>
      <b/>
      <sz val="9"/>
      <name val="Arial"/>
      <charset val="238"/>
    </font>
    <font>
      <i/>
      <sz val="9"/>
      <name val="Arial"/>
      <charset val="238"/>
    </font>
    <font>
      <b/>
      <sz val="8"/>
      <name val="Arial"/>
      <charset val="238"/>
    </font>
    <font>
      <i/>
      <sz val="9"/>
      <name val="Arial"/>
      <family val="2"/>
    </font>
    <font>
      <b/>
      <i/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0"/>
      <color indexed="10"/>
      <name val="Arial"/>
      <charset val="238"/>
    </font>
    <font>
      <b/>
      <sz val="10"/>
      <color indexed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5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0" fillId="0" borderId="1" xfId="0" applyBorder="1" applyAlignment="1">
      <alignment horizontal="left" indent="1"/>
    </xf>
    <xf numFmtId="0" fontId="0" fillId="0" borderId="1" xfId="0" applyBorder="1" applyAlignment="1">
      <alignment horizontal="left" indent="2"/>
    </xf>
    <xf numFmtId="4" fontId="0" fillId="0" borderId="1" xfId="0" applyNumberForma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right"/>
    </xf>
    <xf numFmtId="4" fontId="0" fillId="0" borderId="1" xfId="0" applyNumberFormat="1" applyFill="1" applyBorder="1" applyAlignment="1">
      <alignment horizontal="center"/>
    </xf>
    <xf numFmtId="4" fontId="0" fillId="0" borderId="1" xfId="0" applyNumberFormat="1" applyBorder="1"/>
    <xf numFmtId="0" fontId="2" fillId="0" borderId="1" xfId="0" applyFont="1" applyBorder="1"/>
    <xf numFmtId="0" fontId="2" fillId="0" borderId="1" xfId="0" applyFont="1" applyFill="1" applyBorder="1"/>
    <xf numFmtId="4" fontId="2" fillId="0" borderId="1" xfId="0" applyNumberFormat="1" applyFont="1" applyFill="1" applyBorder="1" applyAlignment="1">
      <alignment horizontal="center"/>
    </xf>
    <xf numFmtId="4" fontId="0" fillId="0" borderId="1" xfId="0" applyNumberFormat="1" applyFill="1" applyBorder="1" applyAlignment="1">
      <alignment horizontal="right"/>
    </xf>
    <xf numFmtId="4" fontId="0" fillId="0" borderId="1" xfId="0" applyNumberFormat="1" applyBorder="1" applyAlignment="1">
      <alignment horizontal="right" indent="1"/>
    </xf>
    <xf numFmtId="4" fontId="2" fillId="0" borderId="1" xfId="0" applyNumberFormat="1" applyFont="1" applyFill="1" applyBorder="1" applyAlignment="1">
      <alignment horizontal="right"/>
    </xf>
    <xf numFmtId="0" fontId="2" fillId="0" borderId="0" xfId="0" applyFont="1"/>
    <xf numFmtId="0" fontId="2" fillId="2" borderId="1" xfId="0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0" fontId="0" fillId="0" borderId="0" xfId="0" applyBorder="1"/>
    <xf numFmtId="4" fontId="0" fillId="0" borderId="0" xfId="0" applyNumberFormat="1" applyFill="1" applyBorder="1" applyAlignment="1">
      <alignment horizontal="center"/>
    </xf>
    <xf numFmtId="4" fontId="0" fillId="0" borderId="0" xfId="0" applyNumberFormat="1" applyFill="1" applyBorder="1" applyAlignment="1">
      <alignment horizontal="right" indent="1"/>
    </xf>
    <xf numFmtId="4" fontId="2" fillId="0" borderId="0" xfId="0" applyNumberFormat="1" applyFont="1" applyFill="1" applyBorder="1" applyAlignment="1">
      <alignment horizontal="right"/>
    </xf>
    <xf numFmtId="4" fontId="0" fillId="0" borderId="0" xfId="0" applyNumberFormat="1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right"/>
    </xf>
    <xf numFmtId="4" fontId="7" fillId="0" borderId="1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/>
    <xf numFmtId="0" fontId="2" fillId="0" borderId="0" xfId="0" applyFont="1" applyFill="1" applyBorder="1"/>
    <xf numFmtId="2" fontId="2" fillId="0" borderId="0" xfId="0" applyNumberFormat="1" applyFont="1" applyFill="1" applyBorder="1"/>
    <xf numFmtId="2" fontId="0" fillId="0" borderId="0" xfId="0" applyNumberFormat="1" applyFill="1" applyBorder="1"/>
    <xf numFmtId="2" fontId="2" fillId="0" borderId="0" xfId="0" applyNumberFormat="1" applyFont="1" applyFill="1" applyBorder="1" applyAlignment="1">
      <alignment horizontal="center"/>
    </xf>
    <xf numFmtId="4" fontId="0" fillId="0" borderId="0" xfId="0" applyNumberFormat="1" applyFill="1" applyBorder="1"/>
    <xf numFmtId="0" fontId="0" fillId="0" borderId="0" xfId="0" applyFill="1" applyBorder="1"/>
    <xf numFmtId="4" fontId="0" fillId="0" borderId="1" xfId="0" applyNumberFormat="1" applyFill="1" applyBorder="1" applyAlignment="1">
      <alignment horizontal="right" indent="1"/>
    </xf>
    <xf numFmtId="0" fontId="2" fillId="0" borderId="2" xfId="0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right"/>
    </xf>
    <xf numFmtId="0" fontId="2" fillId="0" borderId="4" xfId="0" applyFont="1" applyBorder="1"/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/>
    <xf numFmtId="0" fontId="0" fillId="0" borderId="2" xfId="0" applyBorder="1"/>
    <xf numFmtId="4" fontId="2" fillId="0" borderId="1" xfId="0" applyNumberFormat="1" applyFont="1" applyBorder="1" applyAlignment="1">
      <alignment horizontal="right" indent="1"/>
    </xf>
    <xf numFmtId="4" fontId="7" fillId="0" borderId="1" xfId="0" applyNumberFormat="1" applyFont="1" applyBorder="1" applyAlignment="1">
      <alignment horizontal="right" indent="1"/>
    </xf>
    <xf numFmtId="0" fontId="7" fillId="0" borderId="1" xfId="0" applyFont="1" applyBorder="1" applyAlignment="1">
      <alignment horizontal="left" indent="1"/>
    </xf>
    <xf numFmtId="4" fontId="7" fillId="0" borderId="1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" fontId="10" fillId="0" borderId="1" xfId="0" applyNumberFormat="1" applyFont="1" applyBorder="1" applyAlignment="1">
      <alignment horizontal="center"/>
    </xf>
    <xf numFmtId="4" fontId="10" fillId="0" borderId="1" xfId="0" applyNumberFormat="1" applyFont="1" applyFill="1" applyBorder="1" applyAlignment="1">
      <alignment horizontal="center"/>
    </xf>
    <xf numFmtId="4" fontId="10" fillId="0" borderId="1" xfId="0" applyNumberFormat="1" applyFont="1" applyBorder="1" applyAlignment="1">
      <alignment horizontal="right" indent="1"/>
    </xf>
    <xf numFmtId="0" fontId="10" fillId="0" borderId="1" xfId="0" applyFont="1" applyBorder="1"/>
    <xf numFmtId="0" fontId="10" fillId="0" borderId="1" xfId="0" applyFont="1" applyBorder="1" applyAlignment="1">
      <alignment horizontal="left"/>
    </xf>
    <xf numFmtId="4" fontId="10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 indent="2"/>
    </xf>
    <xf numFmtId="172" fontId="5" fillId="0" borderId="1" xfId="0" applyNumberFormat="1" applyFont="1" applyBorder="1" applyAlignment="1" applyProtection="1"/>
    <xf numFmtId="172" fontId="6" fillId="0" borderId="1" xfId="0" quotePrefix="1" applyNumberFormat="1" applyFont="1" applyBorder="1" applyAlignment="1" applyProtection="1">
      <alignment horizontal="left" indent="1"/>
    </xf>
    <xf numFmtId="4" fontId="5" fillId="0" borderId="1" xfId="0" applyNumberFormat="1" applyFont="1" applyBorder="1" applyAlignment="1">
      <alignment horizontal="center" vertical="center"/>
    </xf>
    <xf numFmtId="172" fontId="5" fillId="0" borderId="1" xfId="0" applyNumberFormat="1" applyFont="1" applyBorder="1" applyAlignment="1" applyProtection="1">
      <alignment horizontal="left" wrapText="1"/>
    </xf>
    <xf numFmtId="172" fontId="5" fillId="0" borderId="1" xfId="0" applyNumberFormat="1" applyFont="1" applyBorder="1" applyAlignment="1" applyProtection="1">
      <alignment horizontal="left" indent="2"/>
    </xf>
    <xf numFmtId="4" fontId="5" fillId="0" borderId="1" xfId="0" applyNumberFormat="1" applyFont="1" applyFill="1" applyBorder="1" applyAlignment="1" applyProtection="1">
      <alignment horizontal="center" vertical="center"/>
    </xf>
    <xf numFmtId="172" fontId="5" fillId="0" borderId="1" xfId="0" applyNumberFormat="1" applyFont="1" applyFill="1" applyBorder="1" applyAlignment="1" applyProtection="1">
      <alignment horizontal="left" wrapText="1" indent="2"/>
    </xf>
    <xf numFmtId="172" fontId="5" fillId="0" borderId="1" xfId="0" applyNumberFormat="1" applyFont="1" applyBorder="1" applyAlignment="1" applyProtection="1">
      <alignment horizontal="left" wrapText="1" indent="2"/>
    </xf>
    <xf numFmtId="4" fontId="5" fillId="0" borderId="1" xfId="0" applyNumberFormat="1" applyFont="1" applyBorder="1" applyAlignment="1" applyProtection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172" fontId="5" fillId="0" borderId="1" xfId="0" applyNumberFormat="1" applyFont="1" applyFill="1" applyBorder="1" applyAlignment="1" applyProtection="1">
      <alignment horizontal="left" indent="2"/>
    </xf>
    <xf numFmtId="172" fontId="5" fillId="0" borderId="1" xfId="0" applyNumberFormat="1" applyFont="1" applyFill="1" applyBorder="1" applyAlignment="1" applyProtection="1"/>
    <xf numFmtId="172" fontId="5" fillId="0" borderId="1" xfId="0" applyNumberFormat="1" applyFont="1" applyBorder="1" applyAlignment="1" applyProtection="1">
      <alignment horizontal="left"/>
    </xf>
    <xf numFmtId="172" fontId="6" fillId="0" borderId="1" xfId="0" quotePrefix="1" applyNumberFormat="1" applyFont="1" applyFill="1" applyBorder="1" applyAlignment="1" applyProtection="1">
      <alignment horizontal="left" indent="1"/>
    </xf>
    <xf numFmtId="172" fontId="5" fillId="0" borderId="1" xfId="0" quotePrefix="1" applyNumberFormat="1" applyFont="1" applyBorder="1" applyAlignment="1" applyProtection="1">
      <alignment horizontal="left" indent="2"/>
    </xf>
    <xf numFmtId="0" fontId="5" fillId="0" borderId="1" xfId="0" quotePrefix="1" applyFont="1" applyBorder="1" applyAlignment="1">
      <alignment horizontal="left" wrapText="1" indent="2"/>
    </xf>
    <xf numFmtId="49" fontId="2" fillId="0" borderId="11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4" xfId="0" applyFill="1" applyBorder="1"/>
    <xf numFmtId="4" fontId="5" fillId="0" borderId="1" xfId="0" applyNumberFormat="1" applyFont="1" applyBorder="1" applyAlignment="1" applyProtection="1">
      <alignment horizontal="center"/>
    </xf>
    <xf numFmtId="4" fontId="5" fillId="0" borderId="1" xfId="0" applyNumberFormat="1" applyFont="1" applyBorder="1" applyAlignment="1">
      <alignment horizontal="center"/>
    </xf>
    <xf numFmtId="172" fontId="4" fillId="0" borderId="1" xfId="0" applyNumberFormat="1" applyFont="1" applyBorder="1" applyAlignment="1" applyProtection="1"/>
    <xf numFmtId="172" fontId="9" fillId="0" borderId="1" xfId="0" quotePrefix="1" applyNumberFormat="1" applyFont="1" applyBorder="1" applyAlignment="1" applyProtection="1">
      <alignment horizontal="left" indent="1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Fill="1" applyBorder="1" applyAlignment="1" applyProtection="1">
      <alignment horizontal="center" vertical="center"/>
    </xf>
    <xf numFmtId="4" fontId="4" fillId="0" borderId="1" xfId="0" applyNumberFormat="1" applyFont="1" applyBorder="1" applyAlignment="1">
      <alignment horizontal="center"/>
    </xf>
    <xf numFmtId="172" fontId="4" fillId="0" borderId="1" xfId="0" applyNumberFormat="1" applyFont="1" applyFill="1" applyBorder="1" applyAlignment="1" applyProtection="1"/>
    <xf numFmtId="1" fontId="6" fillId="0" borderId="1" xfId="0" quotePrefix="1" applyNumberFormat="1" applyFont="1" applyFill="1" applyBorder="1" applyAlignment="1" applyProtection="1">
      <alignment horizontal="left" indent="1"/>
    </xf>
    <xf numFmtId="172" fontId="4" fillId="0" borderId="1" xfId="0" applyNumberFormat="1" applyFont="1" applyBorder="1" applyAlignment="1" applyProtection="1">
      <alignment horizontal="left"/>
    </xf>
    <xf numFmtId="172" fontId="9" fillId="0" borderId="1" xfId="0" quotePrefix="1" applyNumberFormat="1" applyFont="1" applyFill="1" applyBorder="1" applyAlignment="1" applyProtection="1">
      <alignment horizontal="left" indent="1"/>
    </xf>
    <xf numFmtId="0" fontId="4" fillId="0" borderId="1" xfId="0" applyFont="1" applyBorder="1" applyAlignment="1">
      <alignment horizontal="left" wrapText="1"/>
    </xf>
    <xf numFmtId="1" fontId="9" fillId="0" borderId="1" xfId="0" quotePrefix="1" applyNumberFormat="1" applyFont="1" applyFill="1" applyBorder="1" applyAlignment="1" applyProtection="1">
      <alignment horizontal="left" indent="1"/>
    </xf>
    <xf numFmtId="172" fontId="4" fillId="3" borderId="1" xfId="0" applyNumberFormat="1" applyFont="1" applyFill="1" applyBorder="1" applyAlignment="1" applyProtection="1">
      <alignment horizontal="left"/>
    </xf>
    <xf numFmtId="172" fontId="9" fillId="3" borderId="1" xfId="0" quotePrefix="1" applyNumberFormat="1" applyFont="1" applyFill="1" applyBorder="1" applyAlignment="1" applyProtection="1">
      <alignment horizontal="left" indent="1"/>
    </xf>
    <xf numFmtId="4" fontId="4" fillId="3" borderId="1" xfId="0" applyNumberFormat="1" applyFont="1" applyFill="1" applyBorder="1" applyAlignment="1" applyProtection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2" fillId="0" borderId="0" xfId="0" applyNumberFormat="1" applyFont="1"/>
    <xf numFmtId="49" fontId="2" fillId="0" borderId="0" xfId="0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>
      <alignment horizontal="center"/>
    </xf>
    <xf numFmtId="4" fontId="10" fillId="0" borderId="0" xfId="0" applyNumberFormat="1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right"/>
    </xf>
    <xf numFmtId="0" fontId="11" fillId="0" borderId="2" xfId="0" applyFont="1" applyBorder="1"/>
    <xf numFmtId="0" fontId="12" fillId="0" borderId="10" xfId="0" applyFont="1" applyBorder="1"/>
    <xf numFmtId="49" fontId="12" fillId="0" borderId="7" xfId="0" applyNumberFormat="1" applyFont="1" applyBorder="1" applyAlignment="1">
      <alignment horizontal="center"/>
    </xf>
    <xf numFmtId="49" fontId="12" fillId="0" borderId="2" xfId="0" applyNumberFormat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4" fontId="12" fillId="0" borderId="1" xfId="0" applyNumberFormat="1" applyFont="1" applyBorder="1" applyAlignment="1">
      <alignment horizontal="center"/>
    </xf>
    <xf numFmtId="4" fontId="12" fillId="0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 indent="1"/>
    </xf>
    <xf numFmtId="4" fontId="11" fillId="0" borderId="1" xfId="0" applyNumberFormat="1" applyFont="1" applyBorder="1" applyAlignment="1">
      <alignment horizontal="center"/>
    </xf>
    <xf numFmtId="4" fontId="11" fillId="0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4" fontId="12" fillId="2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left" indent="2"/>
    </xf>
    <xf numFmtId="0" fontId="13" fillId="0" borderId="1" xfId="0" applyFont="1" applyBorder="1" applyAlignment="1">
      <alignment horizontal="left"/>
    </xf>
    <xf numFmtId="4" fontId="13" fillId="0" borderId="1" xfId="0" applyNumberFormat="1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4" fontId="13" fillId="0" borderId="1" xfId="0" applyNumberFormat="1" applyFont="1" applyFill="1" applyBorder="1" applyAlignment="1">
      <alignment horizontal="right"/>
    </xf>
    <xf numFmtId="0" fontId="13" fillId="0" borderId="1" xfId="0" applyFont="1" applyBorder="1"/>
    <xf numFmtId="2" fontId="13" fillId="0" borderId="1" xfId="0" applyNumberFormat="1" applyFont="1" applyBorder="1" applyAlignment="1"/>
    <xf numFmtId="4" fontId="13" fillId="0" borderId="1" xfId="0" applyNumberFormat="1" applyFont="1" applyFill="1" applyBorder="1" applyAlignment="1"/>
    <xf numFmtId="0" fontId="13" fillId="0" borderId="1" xfId="0" applyFont="1" applyBorder="1" applyAlignment="1"/>
    <xf numFmtId="0" fontId="12" fillId="0" borderId="1" xfId="0" applyFont="1" applyBorder="1" applyAlignment="1">
      <alignment horizontal="left"/>
    </xf>
    <xf numFmtId="4" fontId="12" fillId="0" borderId="1" xfId="0" applyNumberFormat="1" applyFont="1" applyBorder="1" applyAlignment="1">
      <alignment horizontal="right" indent="1"/>
    </xf>
    <xf numFmtId="2" fontId="13" fillId="0" borderId="1" xfId="0" applyNumberFormat="1" applyFont="1" applyBorder="1" applyAlignment="1">
      <alignment horizontal="right"/>
    </xf>
    <xf numFmtId="2" fontId="13" fillId="0" borderId="1" xfId="0" applyNumberFormat="1" applyFont="1" applyBorder="1"/>
    <xf numFmtId="2" fontId="11" fillId="0" borderId="1" xfId="0" applyNumberFormat="1" applyFont="1" applyBorder="1" applyAlignment="1">
      <alignment horizontal="center"/>
    </xf>
    <xf numFmtId="4" fontId="11" fillId="0" borderId="1" xfId="0" applyNumberFormat="1" applyFont="1" applyFill="1" applyBorder="1" applyAlignment="1"/>
    <xf numFmtId="0" fontId="12" fillId="0" borderId="1" xfId="0" applyFont="1" applyFill="1" applyBorder="1"/>
    <xf numFmtId="4" fontId="11" fillId="0" borderId="1" xfId="0" applyNumberFormat="1" applyFont="1" applyBorder="1"/>
    <xf numFmtId="0" fontId="11" fillId="0" borderId="1" xfId="0" applyFont="1" applyFill="1" applyBorder="1"/>
    <xf numFmtId="0" fontId="11" fillId="0" borderId="1" xfId="0" applyFont="1" applyBorder="1"/>
    <xf numFmtId="49" fontId="12" fillId="0" borderId="0" xfId="0" applyNumberFormat="1" applyFont="1" applyBorder="1" applyAlignment="1">
      <alignment horizontal="center"/>
    </xf>
    <xf numFmtId="49" fontId="12" fillId="0" borderId="0" xfId="0" applyNumberFormat="1" applyFont="1" applyFill="1" applyBorder="1" applyAlignment="1">
      <alignment horizontal="center"/>
    </xf>
    <xf numFmtId="4" fontId="12" fillId="0" borderId="0" xfId="0" applyNumberFormat="1" applyFont="1" applyBorder="1" applyAlignment="1">
      <alignment horizontal="center"/>
    </xf>
    <xf numFmtId="4" fontId="11" fillId="0" borderId="0" xfId="0" applyNumberFormat="1" applyFont="1" applyFill="1" applyBorder="1" applyAlignment="1">
      <alignment horizontal="center"/>
    </xf>
    <xf numFmtId="4" fontId="12" fillId="0" borderId="0" xfId="0" applyNumberFormat="1" applyFont="1" applyFill="1" applyBorder="1" applyAlignment="1">
      <alignment horizontal="center"/>
    </xf>
    <xf numFmtId="4" fontId="11" fillId="0" borderId="1" xfId="0" applyNumberFormat="1" applyFont="1" applyBorder="1" applyAlignment="1">
      <alignment horizontal="right" indent="1"/>
    </xf>
    <xf numFmtId="4" fontId="13" fillId="0" borderId="1" xfId="0" applyNumberFormat="1" applyFont="1" applyBorder="1" applyAlignment="1">
      <alignment horizontal="right" indent="1"/>
    </xf>
    <xf numFmtId="4" fontId="13" fillId="0" borderId="0" xfId="0" applyNumberFormat="1" applyFont="1" applyFill="1" applyBorder="1" applyAlignment="1">
      <alignment horizontal="center"/>
    </xf>
    <xf numFmtId="4" fontId="11" fillId="0" borderId="1" xfId="0" applyNumberFormat="1" applyFont="1" applyBorder="1" applyAlignment="1">
      <alignment horizontal="right"/>
    </xf>
    <xf numFmtId="4" fontId="11" fillId="0" borderId="0" xfId="0" applyNumberFormat="1" applyFont="1" applyFill="1" applyBorder="1"/>
    <xf numFmtId="4" fontId="11" fillId="0" borderId="0" xfId="0" applyNumberFormat="1" applyFont="1" applyBorder="1"/>
    <xf numFmtId="0" fontId="11" fillId="0" borderId="1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4" fontId="11" fillId="0" borderId="0" xfId="0" applyNumberFormat="1" applyFont="1" applyBorder="1" applyAlignment="1">
      <alignment horizontal="right"/>
    </xf>
    <xf numFmtId="4" fontId="11" fillId="0" borderId="0" xfId="0" applyNumberFormat="1" applyFont="1" applyBorder="1" applyAlignment="1">
      <alignment horizontal="center"/>
    </xf>
    <xf numFmtId="0" fontId="11" fillId="0" borderId="0" xfId="0" applyFont="1" applyBorder="1"/>
    <xf numFmtId="0" fontId="14" fillId="0" borderId="3" xfId="0" applyFont="1" applyBorder="1"/>
    <xf numFmtId="0" fontId="14" fillId="0" borderId="8" xfId="0" applyFont="1" applyBorder="1" applyAlignment="1">
      <alignment horizontal="center"/>
    </xf>
    <xf numFmtId="49" fontId="14" fillId="0" borderId="5" xfId="0" applyNumberFormat="1" applyFont="1" applyBorder="1" applyAlignment="1">
      <alignment horizontal="center"/>
    </xf>
    <xf numFmtId="0" fontId="14" fillId="0" borderId="4" xfId="0" applyFont="1" applyBorder="1"/>
    <xf numFmtId="0" fontId="14" fillId="0" borderId="9" xfId="0" applyFont="1" applyBorder="1" applyAlignment="1">
      <alignment horizontal="center"/>
    </xf>
    <xf numFmtId="49" fontId="14" fillId="0" borderId="6" xfId="0" applyNumberFormat="1" applyFont="1" applyBorder="1" applyAlignment="1">
      <alignment horizontal="center"/>
    </xf>
    <xf numFmtId="49" fontId="14" fillId="0" borderId="4" xfId="0" applyNumberFormat="1" applyFont="1" applyFill="1" applyBorder="1" applyAlignment="1">
      <alignment horizontal="center"/>
    </xf>
    <xf numFmtId="0" fontId="8" fillId="0" borderId="2" xfId="0" applyFont="1" applyBorder="1"/>
    <xf numFmtId="0" fontId="14" fillId="0" borderId="10" xfId="0" applyFont="1" applyBorder="1"/>
    <xf numFmtId="49" fontId="14" fillId="0" borderId="7" xfId="0" applyNumberFormat="1" applyFont="1" applyBorder="1" applyAlignment="1">
      <alignment horizontal="center"/>
    </xf>
    <xf numFmtId="49" fontId="14" fillId="0" borderId="2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4" fontId="5" fillId="0" borderId="6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/>
    <xf numFmtId="0" fontId="0" fillId="0" borderId="1" xfId="0" applyBorder="1" applyAlignment="1">
      <alignment horizontal="left"/>
    </xf>
    <xf numFmtId="4" fontId="5" fillId="0" borderId="1" xfId="0" applyNumberFormat="1" applyFont="1" applyBorder="1"/>
    <xf numFmtId="0" fontId="1" fillId="0" borderId="0" xfId="0" applyFont="1"/>
    <xf numFmtId="4" fontId="7" fillId="0" borderId="1" xfId="0" applyNumberFormat="1" applyFont="1" applyBorder="1" applyAlignment="1"/>
    <xf numFmtId="4" fontId="5" fillId="0" borderId="0" xfId="0" applyNumberFormat="1" applyFont="1" applyFill="1" applyBorder="1" applyAlignment="1" applyProtection="1">
      <alignment horizontal="center" vertical="center"/>
    </xf>
    <xf numFmtId="4" fontId="5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 applyProtection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15" fillId="0" borderId="1" xfId="0" applyFont="1" applyBorder="1" applyAlignment="1"/>
    <xf numFmtId="4" fontId="2" fillId="0" borderId="1" xfId="0" applyNumberFormat="1" applyFont="1" applyFill="1" applyBorder="1" applyAlignment="1">
      <alignment horizontal="right" indent="1"/>
    </xf>
    <xf numFmtId="4" fontId="10" fillId="0" borderId="0" xfId="0" applyNumberFormat="1" applyFont="1" applyFill="1" applyBorder="1" applyAlignment="1">
      <alignment horizontal="right"/>
    </xf>
    <xf numFmtId="0" fontId="0" fillId="0" borderId="1" xfId="0" applyBorder="1" applyAlignment="1">
      <alignment horizontal="left" indent="4"/>
    </xf>
    <xf numFmtId="0" fontId="0" fillId="0" borderId="1" xfId="0" applyFill="1" applyBorder="1" applyAlignment="1">
      <alignment horizontal="left" indent="2"/>
    </xf>
    <xf numFmtId="0" fontId="7" fillId="0" borderId="1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 indent="1"/>
    </xf>
    <xf numFmtId="4" fontId="15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right" indent="1"/>
    </xf>
    <xf numFmtId="4" fontId="15" fillId="0" borderId="1" xfId="0" applyNumberFormat="1" applyFont="1" applyBorder="1" applyAlignment="1">
      <alignment horizontal="right" indent="1"/>
    </xf>
    <xf numFmtId="4" fontId="5" fillId="0" borderId="1" xfId="0" applyNumberFormat="1" applyFont="1" applyBorder="1" applyAlignment="1">
      <alignment horizontal="right"/>
    </xf>
    <xf numFmtId="4" fontId="15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/>
    <xf numFmtId="4" fontId="4" fillId="0" borderId="1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left"/>
    </xf>
    <xf numFmtId="4" fontId="5" fillId="0" borderId="4" xfId="0" applyNumberFormat="1" applyFont="1" applyFill="1" applyBorder="1" applyAlignment="1">
      <alignment horizontal="right"/>
    </xf>
    <xf numFmtId="4" fontId="16" fillId="0" borderId="1" xfId="0" applyNumberFormat="1" applyFont="1" applyFill="1" applyBorder="1" applyAlignment="1"/>
    <xf numFmtId="4" fontId="4" fillId="0" borderId="1" xfId="0" applyNumberFormat="1" applyFont="1" applyBorder="1" applyAlignment="1">
      <alignment horizontal="right" indent="1"/>
    </xf>
    <xf numFmtId="0" fontId="11" fillId="0" borderId="1" xfId="0" applyFont="1" applyBorder="1" applyAlignment="1"/>
    <xf numFmtId="4" fontId="5" fillId="0" borderId="0" xfId="0" applyNumberFormat="1" applyFont="1" applyBorder="1"/>
    <xf numFmtId="4" fontId="5" fillId="0" borderId="0" xfId="0" applyNumberFormat="1" applyFont="1" applyFill="1" applyBorder="1" applyAlignment="1">
      <alignment horizontal="center"/>
    </xf>
    <xf numFmtId="4" fontId="5" fillId="0" borderId="0" xfId="0" applyNumberFormat="1" applyFont="1" applyFill="1" applyBorder="1" applyAlignment="1" applyProtection="1">
      <alignment horizontal="center"/>
    </xf>
    <xf numFmtId="49" fontId="14" fillId="0" borderId="3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center"/>
    </xf>
    <xf numFmtId="2" fontId="15" fillId="0" borderId="1" xfId="0" applyNumberFormat="1" applyFont="1" applyBorder="1" applyAlignment="1"/>
    <xf numFmtId="4" fontId="15" fillId="0" borderId="1" xfId="0" applyNumberFormat="1" applyFont="1" applyFill="1" applyBorder="1" applyAlignment="1"/>
    <xf numFmtId="2" fontId="4" fillId="0" borderId="1" xfId="0" applyNumberFormat="1" applyFont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 applyProtection="1">
      <alignment horizontal="center"/>
    </xf>
    <xf numFmtId="0" fontId="2" fillId="0" borderId="0" xfId="0" applyFont="1" applyBorder="1" applyAlignment="1">
      <alignment horizontal="center"/>
    </xf>
    <xf numFmtId="17" fontId="2" fillId="0" borderId="0" xfId="0" applyNumberFormat="1" applyFont="1" applyFill="1" applyBorder="1" applyAlignment="1">
      <alignment horizontal="center"/>
    </xf>
    <xf numFmtId="17" fontId="2" fillId="0" borderId="2" xfId="0" applyNumberFormat="1" applyFont="1" applyFill="1" applyBorder="1" applyAlignment="1">
      <alignment horizontal="center"/>
    </xf>
    <xf numFmtId="49" fontId="14" fillId="0" borderId="0" xfId="0" applyNumberFormat="1" applyFont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4" fontId="5" fillId="0" borderId="0" xfId="0" applyNumberFormat="1" applyFont="1" applyBorder="1" applyAlignment="1">
      <alignment horizontal="center"/>
    </xf>
    <xf numFmtId="4" fontId="5" fillId="0" borderId="0" xfId="0" applyNumberFormat="1" applyFont="1" applyBorder="1" applyAlignment="1">
      <alignment horizontal="right" indent="1"/>
    </xf>
    <xf numFmtId="4" fontId="11" fillId="0" borderId="0" xfId="0" applyNumberFormat="1" applyFont="1" applyBorder="1" applyAlignment="1">
      <alignment horizontal="right" indent="1"/>
    </xf>
    <xf numFmtId="4" fontId="15" fillId="0" borderId="0" xfId="0" applyNumberFormat="1" applyFont="1" applyBorder="1" applyAlignment="1">
      <alignment horizontal="right" indent="1"/>
    </xf>
    <xf numFmtId="4" fontId="13" fillId="0" borderId="0" xfId="0" applyNumberFormat="1" applyFont="1" applyBorder="1" applyAlignment="1">
      <alignment horizontal="right" indent="1"/>
    </xf>
    <xf numFmtId="4" fontId="5" fillId="0" borderId="0" xfId="0" applyNumberFormat="1" applyFont="1" applyBorder="1" applyAlignment="1">
      <alignment horizontal="right"/>
    </xf>
    <xf numFmtId="4" fontId="15" fillId="0" borderId="0" xfId="0" applyNumberFormat="1" applyFont="1" applyBorder="1" applyAlignment="1">
      <alignment horizontal="right"/>
    </xf>
    <xf numFmtId="4" fontId="13" fillId="0" borderId="0" xfId="0" applyNumberFormat="1" applyFont="1" applyBorder="1" applyAlignment="1">
      <alignment horizontal="right"/>
    </xf>
    <xf numFmtId="4" fontId="4" fillId="0" borderId="0" xfId="0" applyNumberFormat="1" applyFont="1" applyFill="1" applyBorder="1" applyAlignment="1">
      <alignment horizontal="center"/>
    </xf>
    <xf numFmtId="4" fontId="5" fillId="0" borderId="0" xfId="0" applyNumberFormat="1" applyFont="1" applyFill="1" applyBorder="1"/>
    <xf numFmtId="4" fontId="2" fillId="0" borderId="0" xfId="0" applyNumberFormat="1" applyFont="1" applyBorder="1" applyAlignment="1">
      <alignment horizontal="center"/>
    </xf>
    <xf numFmtId="4" fontId="2" fillId="0" borderId="0" xfId="0" applyNumberFormat="1" applyFont="1" applyFill="1" applyBorder="1" applyAlignment="1">
      <alignment horizontal="right" indent="1"/>
    </xf>
    <xf numFmtId="4" fontId="7" fillId="0" borderId="0" xfId="0" applyNumberFormat="1" applyFont="1" applyFill="1" applyBorder="1" applyAlignment="1">
      <alignment horizontal="right"/>
    </xf>
    <xf numFmtId="4" fontId="0" fillId="0" borderId="0" xfId="0" applyNumberFormat="1" applyBorder="1"/>
    <xf numFmtId="0" fontId="14" fillId="0" borderId="2" xfId="0" applyFont="1" applyBorder="1"/>
    <xf numFmtId="0" fontId="14" fillId="0" borderId="10" xfId="0" applyFont="1" applyBorder="1" applyAlignment="1">
      <alignment horizontal="center"/>
    </xf>
    <xf numFmtId="2" fontId="11" fillId="0" borderId="0" xfId="0" applyNumberFormat="1" applyFon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0" fillId="0" borderId="0" xfId="0" applyNumberFormat="1" applyBorder="1" applyAlignment="1">
      <alignment horizontal="right"/>
    </xf>
    <xf numFmtId="4" fontId="10" fillId="0" borderId="0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4" fontId="7" fillId="0" borderId="0" xfId="0" applyNumberFormat="1" applyFont="1" applyBorder="1" applyAlignment="1">
      <alignment horizontal="right"/>
    </xf>
    <xf numFmtId="2" fontId="4" fillId="0" borderId="0" xfId="0" applyNumberFormat="1" applyFont="1" applyFill="1" applyBorder="1" applyAlignment="1">
      <alignment horizontal="center"/>
    </xf>
    <xf numFmtId="2" fontId="11" fillId="0" borderId="0" xfId="0" applyNumberFormat="1" applyFont="1" applyFill="1" applyBorder="1" applyAlignment="1">
      <alignment horizontal="center"/>
    </xf>
    <xf numFmtId="4" fontId="11" fillId="0" borderId="0" xfId="0" applyNumberFormat="1" applyFont="1" applyFill="1" applyBorder="1" applyAlignment="1">
      <alignment horizontal="right"/>
    </xf>
    <xf numFmtId="4" fontId="13" fillId="0" borderId="0" xfId="0" applyNumberFormat="1" applyFont="1" applyFill="1" applyBorder="1" applyAlignment="1">
      <alignment horizontal="right"/>
    </xf>
    <xf numFmtId="17" fontId="2" fillId="0" borderId="4" xfId="0" applyNumberFormat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4" fontId="0" fillId="0" borderId="0" xfId="0" applyNumberFormat="1" applyBorder="1" applyAlignment="1">
      <alignment horizontal="right" indent="1"/>
    </xf>
    <xf numFmtId="4" fontId="2" fillId="0" borderId="0" xfId="0" applyNumberFormat="1" applyFont="1" applyBorder="1" applyAlignment="1">
      <alignment horizontal="right" indent="1"/>
    </xf>
    <xf numFmtId="0" fontId="17" fillId="0" borderId="0" xfId="0" applyFont="1"/>
    <xf numFmtId="0" fontId="4" fillId="0" borderId="3" xfId="0" applyFont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0" borderId="5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center"/>
    </xf>
    <xf numFmtId="0" fontId="5" fillId="0" borderId="6" xfId="0" applyFont="1" applyBorder="1"/>
    <xf numFmtId="0" fontId="4" fillId="0" borderId="2" xfId="0" applyFont="1" applyBorder="1"/>
    <xf numFmtId="49" fontId="4" fillId="0" borderId="12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172" fontId="4" fillId="0" borderId="1" xfId="0" applyNumberFormat="1" applyFont="1" applyBorder="1" applyAlignment="1" applyProtection="1">
      <alignment horizontal="left" wrapText="1"/>
    </xf>
    <xf numFmtId="0" fontId="8" fillId="0" borderId="1" xfId="0" applyFont="1" applyBorder="1"/>
    <xf numFmtId="4" fontId="8" fillId="0" borderId="1" xfId="0" applyNumberFormat="1" applyFont="1" applyBorder="1"/>
    <xf numFmtId="0" fontId="18" fillId="0" borderId="0" xfId="0" applyFont="1"/>
    <xf numFmtId="49" fontId="2" fillId="0" borderId="5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6" xfId="0" applyNumberFormat="1" applyFont="1" applyFill="1" applyBorder="1" applyAlignment="1">
      <alignment horizontal="center"/>
    </xf>
    <xf numFmtId="49" fontId="19" fillId="0" borderId="4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4" fontId="10" fillId="0" borderId="1" xfId="0" applyNumberFormat="1" applyFont="1" applyFill="1" applyBorder="1" applyAlignment="1">
      <alignment horizontal="right"/>
    </xf>
    <xf numFmtId="4" fontId="10" fillId="0" borderId="1" xfId="0" applyNumberFormat="1" applyFont="1" applyFill="1" applyBorder="1" applyAlignment="1"/>
    <xf numFmtId="0" fontId="20" fillId="0" borderId="0" xfId="0" applyFont="1"/>
    <xf numFmtId="0" fontId="21" fillId="0" borderId="0" xfId="0" applyFont="1"/>
    <xf numFmtId="2" fontId="2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10" fillId="0" borderId="1" xfId="0" applyFont="1" applyBorder="1" applyAlignment="1">
      <alignment horizontal="left" indent="4"/>
    </xf>
    <xf numFmtId="0" fontId="5" fillId="0" borderId="1" xfId="0" applyFont="1" applyBorder="1" applyAlignment="1">
      <alignment horizontal="left" indent="2"/>
    </xf>
    <xf numFmtId="0" fontId="11" fillId="0" borderId="1" xfId="0" applyFont="1" applyFill="1" applyBorder="1" applyAlignment="1">
      <alignment horizontal="left" indent="2"/>
    </xf>
    <xf numFmtId="2" fontId="5" fillId="0" borderId="1" xfId="0" applyNumberFormat="1" applyFont="1" applyBorder="1"/>
    <xf numFmtId="4" fontId="15" fillId="0" borderId="1" xfId="0" applyNumberFormat="1" applyFont="1" applyFill="1" applyBorder="1" applyAlignment="1">
      <alignment horizontal="right"/>
    </xf>
    <xf numFmtId="2" fontId="15" fillId="0" borderId="1" xfId="0" applyNumberFormat="1" applyFont="1" applyBorder="1" applyAlignment="1">
      <alignment horizontal="right"/>
    </xf>
    <xf numFmtId="0" fontId="0" fillId="0" borderId="0" xfId="0" applyBorder="1" applyAlignment="1">
      <alignment horizontal="center"/>
    </xf>
    <xf numFmtId="0" fontId="4" fillId="0" borderId="6" xfId="0" applyFont="1" applyBorder="1" applyAlignment="1">
      <alignment horizontal="center"/>
    </xf>
    <xf numFmtId="49" fontId="9" fillId="0" borderId="6" xfId="0" applyNumberFormat="1" applyFont="1" applyBorder="1" applyAlignment="1">
      <alignment horizontal="center"/>
    </xf>
    <xf numFmtId="4" fontId="0" fillId="0" borderId="4" xfId="0" applyNumberFormat="1" applyFill="1" applyBorder="1" applyAlignment="1">
      <alignment horizontal="right"/>
    </xf>
    <xf numFmtId="4" fontId="2" fillId="2" borderId="1" xfId="0" applyNumberFormat="1" applyFont="1" applyFill="1" applyBorder="1" applyAlignment="1">
      <alignment horizontal="right"/>
    </xf>
    <xf numFmtId="4" fontId="0" fillId="0" borderId="4" xfId="0" applyNumberFormat="1" applyFill="1" applyBorder="1" applyAlignment="1"/>
    <xf numFmtId="4" fontId="0" fillId="0" borderId="1" xfId="0" applyNumberFormat="1" applyBorder="1" applyAlignment="1"/>
    <xf numFmtId="4" fontId="10" fillId="0" borderId="1" xfId="0" applyNumberFormat="1" applyFont="1" applyBorder="1" applyAlignment="1"/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0" fillId="0" borderId="4" xfId="0" applyFill="1" applyBorder="1" applyAlignment="1">
      <alignment horizontal="center"/>
    </xf>
    <xf numFmtId="10" fontId="0" fillId="0" borderId="0" xfId="0" applyNumberFormat="1"/>
    <xf numFmtId="10" fontId="0" fillId="0" borderId="0" xfId="0" applyNumberFormat="1" applyBorder="1"/>
    <xf numFmtId="10" fontId="0" fillId="0" borderId="0" xfId="0" applyNumberFormat="1" applyBorder="1" applyAlignment="1">
      <alignment horizontal="right"/>
    </xf>
    <xf numFmtId="0" fontId="2" fillId="0" borderId="0" xfId="0" applyFont="1" applyAlignment="1">
      <alignment horizontal="center"/>
    </xf>
    <xf numFmtId="4" fontId="2" fillId="0" borderId="0" xfId="0" applyNumberFormat="1" applyFont="1" applyFill="1" applyBorder="1" applyAlignment="1">
      <alignment horizontal="left"/>
    </xf>
    <xf numFmtId="2" fontId="0" fillId="0" borderId="0" xfId="0" applyNumberFormat="1" applyBorder="1" applyAlignment="1">
      <alignment horizontal="right"/>
    </xf>
    <xf numFmtId="4" fontId="2" fillId="0" borderId="0" xfId="0" applyNumberFormat="1" applyFont="1" applyBorder="1"/>
    <xf numFmtId="49" fontId="7" fillId="0" borderId="0" xfId="0" applyNumberFormat="1" applyFont="1" applyFill="1" applyBorder="1" applyAlignment="1">
      <alignment horizontal="center"/>
    </xf>
    <xf numFmtId="49" fontId="7" fillId="0" borderId="4" xfId="0" applyNumberFormat="1" applyFont="1" applyFill="1" applyBorder="1" applyAlignment="1">
      <alignment horizontal="left"/>
    </xf>
    <xf numFmtId="0" fontId="7" fillId="0" borderId="0" xfId="0" applyFont="1" applyBorder="1"/>
    <xf numFmtId="0" fontId="7" fillId="0" borderId="4" xfId="0" applyFont="1" applyFill="1" applyBorder="1" applyAlignment="1">
      <alignment horizontal="left"/>
    </xf>
    <xf numFmtId="4" fontId="7" fillId="0" borderId="0" xfId="0" applyNumberFormat="1" applyFont="1" applyFill="1" applyBorder="1" applyAlignment="1">
      <alignment horizontal="left"/>
    </xf>
    <xf numFmtId="4" fontId="7" fillId="0" borderId="0" xfId="0" applyNumberFormat="1" applyFont="1" applyBorder="1"/>
    <xf numFmtId="0" fontId="7" fillId="0" borderId="0" xfId="0" applyFont="1" applyBorder="1" applyAlignment="1"/>
    <xf numFmtId="4" fontId="7" fillId="0" borderId="0" xfId="0" applyNumberFormat="1" applyFont="1" applyFill="1" applyBorder="1" applyAlignment="1"/>
    <xf numFmtId="4" fontId="7" fillId="0" borderId="0" xfId="0" applyNumberFormat="1" applyFont="1" applyBorder="1" applyAlignment="1"/>
    <xf numFmtId="4" fontId="0" fillId="4" borderId="1" xfId="0" applyNumberForma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2" fillId="4" borderId="1" xfId="0" applyNumberFormat="1" applyFont="1" applyFill="1" applyBorder="1" applyAlignment="1">
      <alignment horizontal="right"/>
    </xf>
    <xf numFmtId="4" fontId="0" fillId="4" borderId="1" xfId="0" applyNumberFormat="1" applyFill="1" applyBorder="1" applyAlignment="1">
      <alignment horizontal="center"/>
    </xf>
    <xf numFmtId="4" fontId="7" fillId="4" borderId="1" xfId="0" applyNumberFormat="1" applyFont="1" applyFill="1" applyBorder="1" applyAlignment="1">
      <alignment horizontal="center"/>
    </xf>
    <xf numFmtId="4" fontId="2" fillId="4" borderId="1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0" fontId="7" fillId="0" borderId="0" xfId="0" applyFont="1" applyFill="1" applyBorder="1" applyAlignment="1">
      <alignment horizontal="left"/>
    </xf>
    <xf numFmtId="10" fontId="2" fillId="0" borderId="0" xfId="0" applyNumberFormat="1" applyFont="1"/>
    <xf numFmtId="10" fontId="2" fillId="0" borderId="0" xfId="0" applyNumberFormat="1" applyFont="1" applyBorder="1"/>
    <xf numFmtId="4" fontId="7" fillId="4" borderId="0" xfId="0" applyNumberFormat="1" applyFont="1" applyFill="1" applyBorder="1" applyAlignment="1"/>
    <xf numFmtId="0" fontId="0" fillId="4" borderId="0" xfId="0" applyFill="1"/>
    <xf numFmtId="17" fontId="2" fillId="0" borderId="0" xfId="0" applyNumberFormat="1" applyFont="1" applyAlignment="1">
      <alignment horizontal="center"/>
    </xf>
    <xf numFmtId="49" fontId="7" fillId="0" borderId="6" xfId="0" applyNumberFormat="1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360"/>
  <sheetViews>
    <sheetView workbookViewId="0">
      <selection activeCell="D359" sqref="D359"/>
    </sheetView>
  </sheetViews>
  <sheetFormatPr defaultRowHeight="12.75"/>
  <cols>
    <col min="1" max="1" width="3.85546875" customWidth="1"/>
    <col min="2" max="2" width="54.28515625" customWidth="1"/>
    <col min="3" max="3" width="10" customWidth="1"/>
    <col min="4" max="4" width="11.5703125" customWidth="1"/>
    <col min="5" max="5" width="9.7109375" bestFit="1" customWidth="1"/>
    <col min="6" max="6" width="9.85546875" bestFit="1" customWidth="1"/>
  </cols>
  <sheetData>
    <row r="2" spans="2:8">
      <c r="B2" s="22" t="s">
        <v>258</v>
      </c>
      <c r="C2" s="22"/>
      <c r="D2" s="22"/>
      <c r="E2" s="22"/>
      <c r="F2" s="22"/>
      <c r="G2" s="22"/>
    </row>
    <row r="3" spans="2:8">
      <c r="B3" s="22" t="s">
        <v>259</v>
      </c>
      <c r="C3" s="22"/>
      <c r="D3" s="22"/>
      <c r="E3" s="22"/>
      <c r="F3" s="22"/>
      <c r="G3" s="22"/>
    </row>
    <row r="5" spans="2:8">
      <c r="H5" s="32" t="s">
        <v>76</v>
      </c>
    </row>
    <row r="6" spans="2:8">
      <c r="B6" s="7" t="s">
        <v>35</v>
      </c>
      <c r="C6" s="86"/>
      <c r="D6" s="48" t="s">
        <v>71</v>
      </c>
      <c r="E6" s="48" t="s">
        <v>71</v>
      </c>
      <c r="F6" s="48" t="s">
        <v>71</v>
      </c>
      <c r="G6" s="48" t="s">
        <v>71</v>
      </c>
      <c r="H6" s="60" t="s">
        <v>71</v>
      </c>
    </row>
    <row r="7" spans="2:8">
      <c r="B7" s="89"/>
      <c r="C7" s="87" t="s">
        <v>219</v>
      </c>
      <c r="D7" s="49" t="s">
        <v>77</v>
      </c>
      <c r="E7" s="49" t="s">
        <v>85</v>
      </c>
      <c r="F7" s="49" t="s">
        <v>85</v>
      </c>
      <c r="G7" s="49" t="s">
        <v>85</v>
      </c>
      <c r="H7" s="61" t="s">
        <v>85</v>
      </c>
    </row>
    <row r="8" spans="2:8">
      <c r="B8" s="89"/>
      <c r="C8" s="87"/>
      <c r="D8" s="49"/>
      <c r="E8" s="49" t="s">
        <v>26</v>
      </c>
      <c r="F8" s="49" t="s">
        <v>10</v>
      </c>
      <c r="G8" s="49" t="s">
        <v>8</v>
      </c>
      <c r="H8" s="61" t="s">
        <v>70</v>
      </c>
    </row>
    <row r="9" spans="2:8">
      <c r="B9" s="5"/>
      <c r="C9" s="88"/>
      <c r="D9" s="50" t="s">
        <v>245</v>
      </c>
      <c r="E9" s="50" t="s">
        <v>245</v>
      </c>
      <c r="F9" s="50" t="s">
        <v>245</v>
      </c>
      <c r="G9" s="50" t="s">
        <v>245</v>
      </c>
      <c r="H9" s="62" t="s">
        <v>245</v>
      </c>
    </row>
    <row r="10" spans="2:8">
      <c r="B10" s="4" t="s">
        <v>31</v>
      </c>
      <c r="C10" s="50" t="s">
        <v>30</v>
      </c>
      <c r="D10" s="50" t="s">
        <v>220</v>
      </c>
      <c r="E10" s="50" t="s">
        <v>221</v>
      </c>
      <c r="F10" s="50" t="s">
        <v>222</v>
      </c>
      <c r="G10" s="50" t="s">
        <v>223</v>
      </c>
      <c r="H10" s="62" t="s">
        <v>88</v>
      </c>
    </row>
    <row r="11" spans="2:8">
      <c r="B11" s="104" t="s">
        <v>228</v>
      </c>
      <c r="C11" s="105" t="s">
        <v>153</v>
      </c>
      <c r="D11" s="106">
        <f>SUM(D12+D28+D29+D30)</f>
        <v>168616.35</v>
      </c>
      <c r="E11" s="106">
        <f>SUM(E12+E28+E29+E30)</f>
        <v>46463.200000000004</v>
      </c>
      <c r="F11" s="106">
        <f>SUM(F12+F28+F29+F30)</f>
        <v>46564.160000000003</v>
      </c>
      <c r="G11" s="106">
        <f>SUM(G12+G28+G29+G30)</f>
        <v>37412.5</v>
      </c>
      <c r="H11" s="106">
        <f>SUM(H12+H28+H29+H30)</f>
        <v>38176.490000000005</v>
      </c>
    </row>
    <row r="12" spans="2:8">
      <c r="B12" s="93" t="s">
        <v>225</v>
      </c>
      <c r="C12" s="94" t="s">
        <v>154</v>
      </c>
      <c r="D12" s="95">
        <f>SUM(D13+D27)</f>
        <v>151245.35</v>
      </c>
      <c r="E12" s="95">
        <f>SUM(E13+E27)</f>
        <v>43814.14</v>
      </c>
      <c r="F12" s="95">
        <f>SUM(F13+F27)</f>
        <v>39027.160000000003</v>
      </c>
      <c r="G12" s="95">
        <f>SUM(G13+G27)</f>
        <v>34910.5</v>
      </c>
      <c r="H12" s="95">
        <f>SUM(H13+H27)</f>
        <v>33493.550000000003</v>
      </c>
    </row>
    <row r="13" spans="2:8">
      <c r="B13" s="93" t="s">
        <v>224</v>
      </c>
      <c r="C13" s="94" t="s">
        <v>155</v>
      </c>
      <c r="D13" s="95">
        <f>SUM(D14+D16+D19+D20+D21+D26)</f>
        <v>132752</v>
      </c>
      <c r="E13" s="95">
        <f>SUM(E14+E16+E19+E20+E21+E26)</f>
        <v>37396</v>
      </c>
      <c r="F13" s="95">
        <f>SUM(F14+F16+F19+F20+F21+F26)</f>
        <v>34091</v>
      </c>
      <c r="G13" s="95">
        <f>SUM(G14+G16+G19+G20+G21+G26)</f>
        <v>31785</v>
      </c>
      <c r="H13" s="95">
        <f>SUM(H14+H16+H19+H20+H21+H26)</f>
        <v>29480</v>
      </c>
    </row>
    <row r="14" spans="2:8" ht="24">
      <c r="B14" s="73" t="s">
        <v>156</v>
      </c>
      <c r="C14" s="71" t="s">
        <v>157</v>
      </c>
      <c r="D14" s="72">
        <f>SUM(D15)</f>
        <v>418</v>
      </c>
      <c r="E14" s="72">
        <f>SUM(E15)</f>
        <v>130</v>
      </c>
      <c r="F14" s="72">
        <f>SUM(F15)</f>
        <v>97</v>
      </c>
      <c r="G14" s="72">
        <f>SUM(G15)</f>
        <v>96</v>
      </c>
      <c r="H14" s="72">
        <f>SUM(H15)</f>
        <v>95</v>
      </c>
    </row>
    <row r="15" spans="2:8">
      <c r="B15" s="74" t="s">
        <v>158</v>
      </c>
      <c r="C15" s="71" t="s">
        <v>159</v>
      </c>
      <c r="D15" s="75">
        <f>C63</f>
        <v>418</v>
      </c>
      <c r="E15" s="75">
        <f>D63</f>
        <v>130</v>
      </c>
      <c r="F15" s="75">
        <f>E63</f>
        <v>97</v>
      </c>
      <c r="G15" s="75">
        <f>F63</f>
        <v>96</v>
      </c>
      <c r="H15" s="75">
        <f>G63</f>
        <v>95</v>
      </c>
    </row>
    <row r="16" spans="2:8" ht="24">
      <c r="B16" s="73" t="s">
        <v>160</v>
      </c>
      <c r="C16" s="71" t="s">
        <v>161</v>
      </c>
      <c r="D16" s="75">
        <f>SUM(D17:D18)</f>
        <v>45122</v>
      </c>
      <c r="E16" s="75">
        <f>SUM(E17:E18)</f>
        <v>11629</v>
      </c>
      <c r="F16" s="75">
        <f>SUM(F17:F18)</f>
        <v>12550</v>
      </c>
      <c r="G16" s="75">
        <f>SUM(G17:G18)</f>
        <v>10012</v>
      </c>
      <c r="H16" s="75">
        <f>SUM(H17:H18)</f>
        <v>10931</v>
      </c>
    </row>
    <row r="17" spans="2:9" ht="24">
      <c r="B17" s="76" t="s">
        <v>162</v>
      </c>
      <c r="C17" s="71" t="s">
        <v>163</v>
      </c>
      <c r="D17" s="75">
        <v>0</v>
      </c>
      <c r="E17" s="75">
        <v>0</v>
      </c>
      <c r="F17" s="75">
        <v>0</v>
      </c>
      <c r="G17" s="75">
        <v>0</v>
      </c>
      <c r="H17" s="75">
        <v>0</v>
      </c>
    </row>
    <row r="18" spans="2:9">
      <c r="B18" s="77" t="s">
        <v>164</v>
      </c>
      <c r="C18" s="71" t="s">
        <v>165</v>
      </c>
      <c r="D18" s="75">
        <f>C75+C76</f>
        <v>45122</v>
      </c>
      <c r="E18" s="75">
        <f>D75+D76</f>
        <v>11629</v>
      </c>
      <c r="F18" s="75">
        <f>E75+E76</f>
        <v>12550</v>
      </c>
      <c r="G18" s="75">
        <f>F75+F76</f>
        <v>10012</v>
      </c>
      <c r="H18" s="75">
        <f>G75+G76</f>
        <v>10931</v>
      </c>
    </row>
    <row r="19" spans="2:9">
      <c r="B19" s="73" t="s">
        <v>166</v>
      </c>
      <c r="C19" s="71" t="s">
        <v>167</v>
      </c>
      <c r="D19" s="75">
        <v>0</v>
      </c>
      <c r="E19" s="75">
        <v>0</v>
      </c>
      <c r="F19" s="75">
        <v>0</v>
      </c>
      <c r="G19" s="75">
        <v>0</v>
      </c>
      <c r="H19" s="75">
        <v>0</v>
      </c>
    </row>
    <row r="20" spans="2:9">
      <c r="B20" s="70" t="s">
        <v>168</v>
      </c>
      <c r="C20" s="71" t="s">
        <v>169</v>
      </c>
      <c r="D20" s="75">
        <f>C65</f>
        <v>17500</v>
      </c>
      <c r="E20" s="75">
        <f>D65</f>
        <v>5900</v>
      </c>
      <c r="F20" s="75">
        <f>E65</f>
        <v>5720</v>
      </c>
      <c r="G20" s="75">
        <f>F65</f>
        <v>2600</v>
      </c>
      <c r="H20" s="75">
        <f>G65</f>
        <v>3280</v>
      </c>
    </row>
    <row r="21" spans="2:9">
      <c r="B21" s="70" t="s">
        <v>170</v>
      </c>
      <c r="C21" s="71" t="s">
        <v>171</v>
      </c>
      <c r="D21" s="78">
        <f>SUM(D22:D25)</f>
        <v>69462</v>
      </c>
      <c r="E21" s="78">
        <f>SUM(E22:E25)</f>
        <v>19647</v>
      </c>
      <c r="F21" s="78">
        <f>SUM(F22:F25)</f>
        <v>15624</v>
      </c>
      <c r="G21" s="78">
        <f>SUM(G22:G25)</f>
        <v>19051</v>
      </c>
      <c r="H21" s="78">
        <f>SUM(H22:H25)</f>
        <v>15140</v>
      </c>
    </row>
    <row r="22" spans="2:9">
      <c r="B22" s="74" t="s">
        <v>29</v>
      </c>
      <c r="C22" s="71" t="s">
        <v>172</v>
      </c>
      <c r="D22" s="92">
        <f>C77</f>
        <v>58192</v>
      </c>
      <c r="E22" s="92">
        <f>D77</f>
        <v>16798</v>
      </c>
      <c r="F22" s="92">
        <f>E77</f>
        <v>11044</v>
      </c>
      <c r="G22" s="92">
        <f>F77</f>
        <v>17423</v>
      </c>
      <c r="H22" s="92">
        <f>G77</f>
        <v>12927</v>
      </c>
      <c r="I22" s="90"/>
    </row>
    <row r="23" spans="2:9">
      <c r="B23" s="76" t="s">
        <v>173</v>
      </c>
      <c r="C23" s="71" t="s">
        <v>174</v>
      </c>
      <c r="D23" s="79">
        <v>0</v>
      </c>
      <c r="E23" s="79">
        <v>0</v>
      </c>
      <c r="F23" s="79">
        <v>0</v>
      </c>
      <c r="G23" s="79">
        <v>0</v>
      </c>
      <c r="H23" s="79">
        <v>0</v>
      </c>
    </row>
    <row r="24" spans="2:9">
      <c r="B24" s="80" t="s">
        <v>175</v>
      </c>
      <c r="C24" s="71" t="s">
        <v>176</v>
      </c>
      <c r="D24" s="79">
        <v>0</v>
      </c>
      <c r="E24" s="79">
        <v>0</v>
      </c>
      <c r="F24" s="79">
        <v>0</v>
      </c>
      <c r="G24" s="79">
        <v>0</v>
      </c>
      <c r="H24" s="79">
        <v>0</v>
      </c>
    </row>
    <row r="25" spans="2:9" ht="24">
      <c r="B25" s="76" t="s">
        <v>177</v>
      </c>
      <c r="C25" s="71" t="s">
        <v>178</v>
      </c>
      <c r="D25" s="75">
        <f t="shared" ref="D25:H26" si="0">C66</f>
        <v>11270</v>
      </c>
      <c r="E25" s="75">
        <f t="shared" si="0"/>
        <v>2849</v>
      </c>
      <c r="F25" s="75">
        <f t="shared" si="0"/>
        <v>4580</v>
      </c>
      <c r="G25" s="75">
        <f t="shared" si="0"/>
        <v>1628</v>
      </c>
      <c r="H25" s="75">
        <f t="shared" si="0"/>
        <v>2213</v>
      </c>
    </row>
    <row r="26" spans="2:9">
      <c r="B26" s="81" t="s">
        <v>179</v>
      </c>
      <c r="C26" s="71" t="s">
        <v>180</v>
      </c>
      <c r="D26" s="75">
        <f t="shared" si="0"/>
        <v>250</v>
      </c>
      <c r="E26" s="75">
        <f t="shared" si="0"/>
        <v>90</v>
      </c>
      <c r="F26" s="75">
        <f t="shared" si="0"/>
        <v>100</v>
      </c>
      <c r="G26" s="75">
        <f t="shared" si="0"/>
        <v>26</v>
      </c>
      <c r="H26" s="75">
        <f t="shared" si="0"/>
        <v>34</v>
      </c>
    </row>
    <row r="27" spans="2:9">
      <c r="B27" s="93" t="s">
        <v>181</v>
      </c>
      <c r="C27" s="94" t="s">
        <v>182</v>
      </c>
      <c r="D27" s="96">
        <f>C68+C69+C70+C71+C72+C73+C224+C269+C304</f>
        <v>18493.349999999999</v>
      </c>
      <c r="E27" s="96">
        <f>D68+D69+D70+D71+D72+D73+D224+D269+D304</f>
        <v>6418.14</v>
      </c>
      <c r="F27" s="96">
        <f>E68+E69+E70+E71+E72+E73+E224+E269+E304</f>
        <v>4936.16</v>
      </c>
      <c r="G27" s="96">
        <f>F68+F69+F70+F71+F72+F73+F224+F269+F304</f>
        <v>3125.5</v>
      </c>
      <c r="H27" s="96">
        <f>G68+G69+G70+G71+G72+G73+G224+G269+G304</f>
        <v>4013.55</v>
      </c>
    </row>
    <row r="28" spans="2:9">
      <c r="B28" s="93" t="s">
        <v>183</v>
      </c>
      <c r="C28" s="94" t="s">
        <v>184</v>
      </c>
      <c r="D28" s="95">
        <f>C74+C280</f>
        <v>173</v>
      </c>
      <c r="E28" s="95">
        <f>D74+D280</f>
        <v>17.66</v>
      </c>
      <c r="F28" s="95">
        <f>E74+E280</f>
        <v>90.9</v>
      </c>
      <c r="G28" s="95">
        <f>F74+F280</f>
        <v>19</v>
      </c>
      <c r="H28" s="95">
        <f>G74+G280</f>
        <v>45.44</v>
      </c>
    </row>
    <row r="29" spans="2:9">
      <c r="B29" s="93" t="s">
        <v>47</v>
      </c>
      <c r="C29" s="94" t="s">
        <v>185</v>
      </c>
      <c r="D29" s="95">
        <f>C335</f>
        <v>0</v>
      </c>
      <c r="E29" s="95">
        <f>D335</f>
        <v>0</v>
      </c>
      <c r="F29" s="95">
        <f>E335</f>
        <v>0</v>
      </c>
      <c r="G29" s="95">
        <f>F335</f>
        <v>0</v>
      </c>
      <c r="H29" s="95">
        <f>G335</f>
        <v>0</v>
      </c>
    </row>
    <row r="30" spans="2:9">
      <c r="B30" s="98" t="s">
        <v>186</v>
      </c>
      <c r="C30" s="94" t="s">
        <v>187</v>
      </c>
      <c r="D30" s="95">
        <f>SUM(D31:D32)</f>
        <v>17198</v>
      </c>
      <c r="E30" s="95">
        <f>SUM(E31:E32)</f>
        <v>2631.4</v>
      </c>
      <c r="F30" s="95">
        <f>SUM(F31:F32)</f>
        <v>7446.1</v>
      </c>
      <c r="G30" s="95">
        <f>SUM(G31:G32)</f>
        <v>2483</v>
      </c>
      <c r="H30" s="95">
        <f>SUM(H31:H32)</f>
        <v>4637.5</v>
      </c>
    </row>
    <row r="31" spans="2:9">
      <c r="B31" s="74" t="s">
        <v>188</v>
      </c>
      <c r="C31" s="71" t="s">
        <v>189</v>
      </c>
      <c r="D31" s="72">
        <f>C80+C88</f>
        <v>17198</v>
      </c>
      <c r="E31" s="72">
        <f>D80+D88</f>
        <v>2631.4</v>
      </c>
      <c r="F31" s="72">
        <f>E80+E88</f>
        <v>7446.1</v>
      </c>
      <c r="G31" s="72">
        <f>F80+F88</f>
        <v>2483</v>
      </c>
      <c r="H31" s="72">
        <f>G80+G88</f>
        <v>4637.5</v>
      </c>
    </row>
    <row r="32" spans="2:9">
      <c r="B32" s="74" t="s">
        <v>190</v>
      </c>
      <c r="C32" s="71" t="s">
        <v>191</v>
      </c>
      <c r="D32" s="72">
        <v>0</v>
      </c>
      <c r="E32" s="72">
        <v>0</v>
      </c>
      <c r="F32" s="72">
        <v>0</v>
      </c>
      <c r="G32" s="72">
        <v>0</v>
      </c>
      <c r="H32" s="72">
        <v>0</v>
      </c>
    </row>
    <row r="33" spans="2:10">
      <c r="B33" s="104" t="s">
        <v>229</v>
      </c>
      <c r="C33" s="105" t="s">
        <v>192</v>
      </c>
      <c r="D33" s="107">
        <f>SUM(D34+D45+D47+D51+D50+D46)</f>
        <v>168616.35</v>
      </c>
      <c r="E33" s="107">
        <f>SUM(E34+E45+E47+E51+E50+E46)</f>
        <v>46463.200000000004</v>
      </c>
      <c r="F33" s="107">
        <f>SUM(F34+F45+F47+F51+F50+F46)</f>
        <v>46564.159999999996</v>
      </c>
      <c r="G33" s="107">
        <f>SUM(G34+G45+G47+G51+G50+G46)</f>
        <v>37412.5</v>
      </c>
      <c r="H33" s="107">
        <f>SUM(H34+H45+H47+H51+H50+H46)</f>
        <v>38176.49</v>
      </c>
    </row>
    <row r="34" spans="2:10">
      <c r="B34" s="100" t="s">
        <v>227</v>
      </c>
      <c r="C34" s="101" t="s">
        <v>193</v>
      </c>
      <c r="D34" s="95">
        <f>SUM(D35:D44)</f>
        <v>158866.43</v>
      </c>
      <c r="E34" s="95">
        <f>SUM(E35:E44)</f>
        <v>43800.380000000005</v>
      </c>
      <c r="F34" s="95">
        <f>SUM(F35:F44)</f>
        <v>44439.06</v>
      </c>
      <c r="G34" s="95">
        <f>SUM(G35:G44)</f>
        <v>35283</v>
      </c>
      <c r="H34" s="95">
        <f>SUM(H35:H44)</f>
        <v>35343.99</v>
      </c>
    </row>
    <row r="35" spans="2:10">
      <c r="B35" s="84" t="s">
        <v>194</v>
      </c>
      <c r="C35" s="83" t="s">
        <v>195</v>
      </c>
      <c r="D35" s="72">
        <f>C203+C257+C293</f>
        <v>80572.539999999994</v>
      </c>
      <c r="E35" s="72">
        <f>D203+D257+D293</f>
        <v>22728.54</v>
      </c>
      <c r="F35" s="72">
        <f>E203+E257+E293</f>
        <v>17125.509999999998</v>
      </c>
      <c r="G35" s="72">
        <f>F203+F257+F293</f>
        <v>22760.93</v>
      </c>
      <c r="H35" s="72">
        <f>G203+G257+G293</f>
        <v>17957.560000000001</v>
      </c>
    </row>
    <row r="36" spans="2:10">
      <c r="B36" s="84" t="s">
        <v>196</v>
      </c>
      <c r="C36" s="83" t="s">
        <v>197</v>
      </c>
      <c r="D36" s="72">
        <f>C204+C258+C294+C323</f>
        <v>39812.86</v>
      </c>
      <c r="E36" s="72">
        <f>D204+D258+D294+D323</f>
        <v>10448.26</v>
      </c>
      <c r="F36" s="72">
        <f>E204+E258+E294+E323</f>
        <v>12550</v>
      </c>
      <c r="G36" s="72">
        <f>F204+F258+F294+F323</f>
        <v>8255.07</v>
      </c>
      <c r="H36" s="72">
        <f>G204+G258+G294+G323</f>
        <v>8559.5300000000007</v>
      </c>
    </row>
    <row r="37" spans="2:10">
      <c r="B37" s="80" t="s">
        <v>73</v>
      </c>
      <c r="C37" s="83" t="s">
        <v>198</v>
      </c>
      <c r="D37" s="72">
        <f t="shared" ref="D37:H39" si="1">C205</f>
        <v>3210</v>
      </c>
      <c r="E37" s="72">
        <f t="shared" si="1"/>
        <v>1170</v>
      </c>
      <c r="F37" s="72">
        <f t="shared" si="1"/>
        <v>1200</v>
      </c>
      <c r="G37" s="72">
        <f t="shared" si="1"/>
        <v>830</v>
      </c>
      <c r="H37" s="72">
        <f t="shared" si="1"/>
        <v>10</v>
      </c>
    </row>
    <row r="38" spans="2:10">
      <c r="B38" s="84" t="s">
        <v>199</v>
      </c>
      <c r="C38" s="83" t="s">
        <v>200</v>
      </c>
      <c r="D38" s="72">
        <f t="shared" si="1"/>
        <v>28426</v>
      </c>
      <c r="E38" s="72">
        <f t="shared" si="1"/>
        <v>8450</v>
      </c>
      <c r="F38" s="72">
        <f t="shared" si="1"/>
        <v>10850</v>
      </c>
      <c r="G38" s="72">
        <f t="shared" si="1"/>
        <v>1700</v>
      </c>
      <c r="H38" s="72">
        <f t="shared" si="1"/>
        <v>7426</v>
      </c>
    </row>
    <row r="39" spans="2:10">
      <c r="B39" s="80" t="s">
        <v>201</v>
      </c>
      <c r="C39" s="83" t="s">
        <v>202</v>
      </c>
      <c r="D39" s="72">
        <f t="shared" si="1"/>
        <v>100</v>
      </c>
      <c r="E39" s="72">
        <f t="shared" si="1"/>
        <v>0</v>
      </c>
      <c r="F39" s="72">
        <f t="shared" si="1"/>
        <v>20</v>
      </c>
      <c r="G39" s="72">
        <f t="shared" si="1"/>
        <v>40</v>
      </c>
      <c r="H39" s="72">
        <f t="shared" si="1"/>
        <v>40</v>
      </c>
    </row>
    <row r="40" spans="2:10">
      <c r="B40" s="84" t="s">
        <v>203</v>
      </c>
      <c r="C40" s="83" t="s">
        <v>204</v>
      </c>
      <c r="D40" s="72">
        <f>C208-C232</f>
        <v>20</v>
      </c>
      <c r="E40" s="72">
        <f>D208-D232</f>
        <v>6.5</v>
      </c>
      <c r="F40" s="72">
        <f>E208-E232</f>
        <v>6</v>
      </c>
      <c r="G40" s="72">
        <f>F208-F232</f>
        <v>5.5</v>
      </c>
      <c r="H40" s="72">
        <f>G208-G232</f>
        <v>2</v>
      </c>
    </row>
    <row r="41" spans="2:10">
      <c r="B41" s="10" t="s">
        <v>268</v>
      </c>
      <c r="C41" s="83"/>
      <c r="D41" s="72">
        <f>C209+C325</f>
        <v>3300.03</v>
      </c>
      <c r="E41" s="72">
        <f>D209+D325</f>
        <v>223.03</v>
      </c>
      <c r="F41" s="72">
        <f>E209+E325</f>
        <v>1540</v>
      </c>
      <c r="G41" s="72">
        <f>F209+F325</f>
        <v>864</v>
      </c>
      <c r="H41" s="72">
        <f>G209+G325</f>
        <v>673</v>
      </c>
    </row>
    <row r="42" spans="2:10">
      <c r="B42" s="74" t="s">
        <v>2</v>
      </c>
      <c r="C42" s="83" t="s">
        <v>205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2:10">
      <c r="B43" s="80" t="s">
        <v>1</v>
      </c>
      <c r="C43" s="83" t="s">
        <v>206</v>
      </c>
      <c r="D43" s="72">
        <f>C210+C295</f>
        <v>3244</v>
      </c>
      <c r="E43" s="72">
        <f>D210+D295</f>
        <v>749.15</v>
      </c>
      <c r="F43" s="72">
        <f>E210+E295</f>
        <v>1065.6500000000001</v>
      </c>
      <c r="G43" s="72">
        <f>F210+F295</f>
        <v>821</v>
      </c>
      <c r="H43" s="72">
        <f>G210+G295</f>
        <v>608.20000000000005</v>
      </c>
      <c r="I43" s="180"/>
      <c r="J43" s="25"/>
    </row>
    <row r="44" spans="2:10">
      <c r="B44" s="80" t="s">
        <v>0</v>
      </c>
      <c r="C44" s="83" t="s">
        <v>207</v>
      </c>
      <c r="D44" s="72">
        <f>C211</f>
        <v>181</v>
      </c>
      <c r="E44" s="72">
        <f>D211</f>
        <v>24.9</v>
      </c>
      <c r="F44" s="72">
        <f>E211</f>
        <v>81.900000000000006</v>
      </c>
      <c r="G44" s="72">
        <f>F211</f>
        <v>6.5</v>
      </c>
      <c r="H44" s="72">
        <f>G211</f>
        <v>67.7</v>
      </c>
    </row>
    <row r="45" spans="2:10">
      <c r="B45" s="100" t="s">
        <v>208</v>
      </c>
      <c r="C45" s="101" t="s">
        <v>209</v>
      </c>
      <c r="D45" s="95">
        <f>C213+C259+C324</f>
        <v>5497.07</v>
      </c>
      <c r="E45" s="95">
        <f>D213+D259+D324</f>
        <v>1572.07</v>
      </c>
      <c r="F45" s="95">
        <f>E213+E259+E324</f>
        <v>1079</v>
      </c>
      <c r="G45" s="95">
        <f>F213+F259+F324</f>
        <v>1896</v>
      </c>
      <c r="H45" s="95">
        <f>G213+G259+G324</f>
        <v>950</v>
      </c>
    </row>
    <row r="46" spans="2:10">
      <c r="B46" s="100" t="s">
        <v>255</v>
      </c>
      <c r="C46" s="101"/>
      <c r="D46" s="95">
        <f>C214</f>
        <v>100</v>
      </c>
      <c r="E46" s="95">
        <f>D214</f>
        <v>100</v>
      </c>
      <c r="F46" s="95">
        <f>E214</f>
        <v>0</v>
      </c>
      <c r="G46" s="95">
        <f>F214</f>
        <v>0</v>
      </c>
      <c r="H46" s="95">
        <f>G214</f>
        <v>0</v>
      </c>
    </row>
    <row r="47" spans="2:10">
      <c r="B47" s="100" t="s">
        <v>210</v>
      </c>
      <c r="C47" s="101" t="s">
        <v>211</v>
      </c>
      <c r="D47" s="95">
        <f>SUM(D48:D49)</f>
        <v>4538.91</v>
      </c>
      <c r="E47" s="95">
        <f>SUM(E48:E49)</f>
        <v>1363.31</v>
      </c>
      <c r="F47" s="95">
        <f>SUM(F48:F49)</f>
        <v>1050.5999999999999</v>
      </c>
      <c r="G47" s="95">
        <f>SUM(G48:G49)</f>
        <v>238</v>
      </c>
      <c r="H47" s="95">
        <f>SUM(H48:H49)</f>
        <v>1887</v>
      </c>
    </row>
    <row r="48" spans="2:10">
      <c r="B48" s="74" t="s">
        <v>212</v>
      </c>
      <c r="C48" s="83" t="s">
        <v>213</v>
      </c>
      <c r="D48" s="72"/>
      <c r="E48" s="72"/>
      <c r="F48" s="72"/>
      <c r="G48" s="72"/>
      <c r="H48" s="72"/>
    </row>
    <row r="49" spans="1:8">
      <c r="B49" s="85" t="s">
        <v>214</v>
      </c>
      <c r="C49" s="83" t="s">
        <v>215</v>
      </c>
      <c r="D49" s="72">
        <f>C212+C326</f>
        <v>4538.91</v>
      </c>
      <c r="E49" s="72">
        <f>D212+D326</f>
        <v>1363.31</v>
      </c>
      <c r="F49" s="72">
        <f>E212+E326</f>
        <v>1050.5999999999999</v>
      </c>
      <c r="G49" s="72">
        <f>F212+F326</f>
        <v>238</v>
      </c>
      <c r="H49" s="72">
        <f>G212+G326</f>
        <v>1887</v>
      </c>
    </row>
    <row r="50" spans="1:8">
      <c r="B50" s="102" t="s">
        <v>226</v>
      </c>
      <c r="C50" s="103">
        <v>38</v>
      </c>
      <c r="D50" s="95">
        <f>C215+C260</f>
        <v>-386.06</v>
      </c>
      <c r="E50" s="95">
        <f>D215+D260</f>
        <v>-372.56</v>
      </c>
      <c r="F50" s="95">
        <f>E215+E260</f>
        <v>-4.5</v>
      </c>
      <c r="G50" s="95">
        <f>F215+F260</f>
        <v>-4.5</v>
      </c>
      <c r="H50" s="95">
        <f>G215+G260</f>
        <v>-4.5</v>
      </c>
    </row>
    <row r="51" spans="1:8">
      <c r="B51" s="102" t="s">
        <v>216</v>
      </c>
      <c r="C51" s="103">
        <v>39</v>
      </c>
      <c r="D51" s="72"/>
      <c r="E51" s="72"/>
      <c r="F51" s="72"/>
      <c r="G51" s="72"/>
      <c r="H51" s="72"/>
    </row>
    <row r="52" spans="1:8">
      <c r="B52" s="73" t="s">
        <v>217</v>
      </c>
      <c r="C52" s="99">
        <v>40</v>
      </c>
      <c r="D52" s="72">
        <f>SUM(D11-D33)</f>
        <v>0</v>
      </c>
      <c r="E52" s="72">
        <f>SUM(E11-E33)</f>
        <v>0</v>
      </c>
      <c r="F52" s="72">
        <f>SUM(F11-F33)</f>
        <v>7.2759576141834259E-12</v>
      </c>
      <c r="G52" s="72">
        <f>SUM(G11-G33)</f>
        <v>0</v>
      </c>
      <c r="H52" s="72">
        <f>SUM(H11-H33)</f>
        <v>7.2759576141834259E-12</v>
      </c>
    </row>
    <row r="53" spans="1:8">
      <c r="B53" s="82" t="s">
        <v>218</v>
      </c>
      <c r="C53" s="82"/>
      <c r="D53" s="91"/>
      <c r="E53" s="91"/>
      <c r="F53" s="91"/>
      <c r="G53" s="91"/>
      <c r="H53" s="91"/>
    </row>
    <row r="55" spans="1:8">
      <c r="B55" s="22" t="s">
        <v>257</v>
      </c>
    </row>
    <row r="56" spans="1:8">
      <c r="G56" t="s">
        <v>76</v>
      </c>
    </row>
    <row r="57" spans="1:8">
      <c r="A57" s="8" t="s">
        <v>36</v>
      </c>
      <c r="B57" s="52" t="s">
        <v>35</v>
      </c>
      <c r="C57" s="48" t="s">
        <v>71</v>
      </c>
      <c r="D57" s="48" t="s">
        <v>71</v>
      </c>
      <c r="E57" s="48" t="s">
        <v>71</v>
      </c>
      <c r="F57" s="48" t="s">
        <v>71</v>
      </c>
      <c r="G57" s="60" t="s">
        <v>71</v>
      </c>
    </row>
    <row r="58" spans="1:8">
      <c r="A58" s="47" t="s">
        <v>32</v>
      </c>
      <c r="B58" s="53"/>
      <c r="C58" s="49" t="s">
        <v>77</v>
      </c>
      <c r="D58" s="49" t="s">
        <v>85</v>
      </c>
      <c r="E58" s="49" t="s">
        <v>85</v>
      </c>
      <c r="F58" s="49" t="s">
        <v>85</v>
      </c>
      <c r="G58" s="61" t="s">
        <v>85</v>
      </c>
    </row>
    <row r="59" spans="1:8">
      <c r="A59" s="47"/>
      <c r="B59" s="53"/>
      <c r="C59" s="49"/>
      <c r="D59" s="49" t="s">
        <v>26</v>
      </c>
      <c r="E59" s="49" t="s">
        <v>10</v>
      </c>
      <c r="F59" s="49" t="s">
        <v>8</v>
      </c>
      <c r="G59" s="61" t="s">
        <v>70</v>
      </c>
    </row>
    <row r="60" spans="1:8">
      <c r="A60" s="55"/>
      <c r="B60" s="54"/>
      <c r="C60" s="50" t="s">
        <v>245</v>
      </c>
      <c r="D60" s="50" t="s">
        <v>245</v>
      </c>
      <c r="E60" s="50" t="s">
        <v>245</v>
      </c>
      <c r="F60" s="50" t="s">
        <v>245</v>
      </c>
      <c r="G60" s="62" t="s">
        <v>245</v>
      </c>
    </row>
    <row r="61" spans="1:8">
      <c r="A61" s="6" t="s">
        <v>31</v>
      </c>
      <c r="B61" s="6" t="s">
        <v>30</v>
      </c>
      <c r="C61" s="6">
        <v>1</v>
      </c>
      <c r="D61" s="6">
        <v>2</v>
      </c>
      <c r="E61" s="6">
        <v>3</v>
      </c>
      <c r="F61" s="44">
        <v>4</v>
      </c>
      <c r="G61" s="51" t="s">
        <v>88</v>
      </c>
    </row>
    <row r="62" spans="1:8">
      <c r="A62" s="4">
        <v>1</v>
      </c>
      <c r="B62" s="16" t="s">
        <v>50</v>
      </c>
      <c r="C62" s="12">
        <f>C63+C64+C65+C66+C67+C68+C69+C70+C71+C72+C73+C74+C75+C76</f>
        <v>83460</v>
      </c>
      <c r="D62" s="12">
        <f>D63+D64+D65+D66+D67+D68+D69+D70+D71+D72+D73+D74+D75+D76</f>
        <v>22803.66</v>
      </c>
      <c r="E62" s="12">
        <f>E63+E64+E65+E66+E67+E68+E69+E70+E71+E72+E73+E74+E75+E76</f>
        <v>25996.9</v>
      </c>
      <c r="F62" s="12">
        <f>F63+F64+F65+F66+F67+F68+F69+F70+F71+F72+F73+F74+F75+F76</f>
        <v>15991</v>
      </c>
      <c r="G62" s="12">
        <f>G63+G64+G65+G66+G67+G68+G69+G70+G71+G72+G73+G74+G75+G76</f>
        <v>18668.439999999999</v>
      </c>
    </row>
    <row r="63" spans="1:8">
      <c r="A63" s="3"/>
      <c r="B63" s="9" t="s">
        <v>51</v>
      </c>
      <c r="C63" s="11">
        <v>418</v>
      </c>
      <c r="D63" s="11">
        <v>130</v>
      </c>
      <c r="E63" s="11">
        <v>97</v>
      </c>
      <c r="F63" s="11">
        <v>96</v>
      </c>
      <c r="G63" s="45">
        <v>95</v>
      </c>
    </row>
    <row r="64" spans="1:8">
      <c r="A64" s="3"/>
      <c r="B64" s="9" t="s">
        <v>78</v>
      </c>
      <c r="C64" s="11">
        <v>0</v>
      </c>
      <c r="D64" s="11">
        <v>0</v>
      </c>
      <c r="E64" s="11">
        <v>0</v>
      </c>
      <c r="F64" s="11">
        <v>0</v>
      </c>
      <c r="G64" s="45">
        <v>0</v>
      </c>
    </row>
    <row r="65" spans="1:7">
      <c r="A65" s="3"/>
      <c r="B65" s="9" t="s">
        <v>52</v>
      </c>
      <c r="C65" s="11">
        <v>17500</v>
      </c>
      <c r="D65" s="11">
        <v>5900</v>
      </c>
      <c r="E65" s="11">
        <v>5720</v>
      </c>
      <c r="F65" s="11">
        <v>2600</v>
      </c>
      <c r="G65" s="45">
        <v>3280</v>
      </c>
    </row>
    <row r="66" spans="1:7">
      <c r="A66" s="3"/>
      <c r="B66" s="9" t="s">
        <v>53</v>
      </c>
      <c r="C66" s="11">
        <v>11270</v>
      </c>
      <c r="D66" s="11">
        <v>2849</v>
      </c>
      <c r="E66" s="11">
        <v>4580</v>
      </c>
      <c r="F66" s="11">
        <v>1628</v>
      </c>
      <c r="G66" s="45">
        <v>2213</v>
      </c>
    </row>
    <row r="67" spans="1:7">
      <c r="A67" s="3"/>
      <c r="B67" s="9" t="s">
        <v>54</v>
      </c>
      <c r="C67" s="11">
        <v>250</v>
      </c>
      <c r="D67" s="11">
        <v>90</v>
      </c>
      <c r="E67" s="11">
        <v>100</v>
      </c>
      <c r="F67" s="11">
        <v>26</v>
      </c>
      <c r="G67" s="45">
        <v>34</v>
      </c>
    </row>
    <row r="68" spans="1:7">
      <c r="A68" s="3"/>
      <c r="B68" s="9" t="s">
        <v>55</v>
      </c>
      <c r="C68" s="11">
        <v>4900</v>
      </c>
      <c r="D68" s="11">
        <v>1210</v>
      </c>
      <c r="E68" s="11">
        <v>1450</v>
      </c>
      <c r="F68" s="11">
        <v>1020</v>
      </c>
      <c r="G68" s="45">
        <v>1220</v>
      </c>
    </row>
    <row r="69" spans="1:7">
      <c r="A69" s="3"/>
      <c r="B69" s="9" t="s">
        <v>56</v>
      </c>
      <c r="C69" s="11">
        <v>330</v>
      </c>
      <c r="D69" s="11">
        <v>80</v>
      </c>
      <c r="E69" s="11">
        <v>110</v>
      </c>
      <c r="F69" s="11">
        <v>70</v>
      </c>
      <c r="G69" s="45">
        <v>70</v>
      </c>
    </row>
    <row r="70" spans="1:7">
      <c r="A70" s="3"/>
      <c r="B70" s="9" t="s">
        <v>57</v>
      </c>
      <c r="C70" s="11">
        <v>750</v>
      </c>
      <c r="D70" s="11">
        <v>200</v>
      </c>
      <c r="E70" s="11">
        <v>250</v>
      </c>
      <c r="F70" s="11">
        <v>130</v>
      </c>
      <c r="G70" s="45">
        <v>170</v>
      </c>
    </row>
    <row r="71" spans="1:7">
      <c r="A71" s="3"/>
      <c r="B71" s="9" t="s">
        <v>58</v>
      </c>
      <c r="C71" s="11">
        <v>2050</v>
      </c>
      <c r="D71" s="11">
        <v>550</v>
      </c>
      <c r="E71" s="11">
        <v>800</v>
      </c>
      <c r="F71" s="11">
        <v>240</v>
      </c>
      <c r="G71" s="45">
        <v>460</v>
      </c>
    </row>
    <row r="72" spans="1:7">
      <c r="A72" s="3"/>
      <c r="B72" s="9" t="s">
        <v>59</v>
      </c>
      <c r="C72" s="11">
        <v>700</v>
      </c>
      <c r="D72" s="11">
        <v>150</v>
      </c>
      <c r="E72" s="11">
        <v>250</v>
      </c>
      <c r="F72" s="11">
        <v>150</v>
      </c>
      <c r="G72" s="45">
        <v>150</v>
      </c>
    </row>
    <row r="73" spans="1:7">
      <c r="A73" s="3"/>
      <c r="B73" s="9" t="s">
        <v>87</v>
      </c>
      <c r="C73" s="11">
        <v>0</v>
      </c>
      <c r="D73" s="11">
        <v>0</v>
      </c>
      <c r="E73" s="11">
        <v>0</v>
      </c>
      <c r="F73" s="11">
        <v>0</v>
      </c>
      <c r="G73" s="45">
        <v>0</v>
      </c>
    </row>
    <row r="74" spans="1:7">
      <c r="A74" s="3"/>
      <c r="B74" s="9" t="s">
        <v>67</v>
      </c>
      <c r="C74" s="11">
        <v>170</v>
      </c>
      <c r="D74" s="11">
        <v>15.66</v>
      </c>
      <c r="E74" s="11">
        <v>89.9</v>
      </c>
      <c r="F74" s="11">
        <v>19</v>
      </c>
      <c r="G74" s="45">
        <v>45.44</v>
      </c>
    </row>
    <row r="75" spans="1:7">
      <c r="A75" s="3"/>
      <c r="B75" s="9" t="s">
        <v>60</v>
      </c>
      <c r="C75" s="11">
        <v>45000</v>
      </c>
      <c r="D75" s="11">
        <v>11591</v>
      </c>
      <c r="E75" s="11">
        <v>12500</v>
      </c>
      <c r="F75" s="11">
        <v>10000</v>
      </c>
      <c r="G75" s="45">
        <v>10909</v>
      </c>
    </row>
    <row r="76" spans="1:7">
      <c r="A76" s="3"/>
      <c r="B76" s="9" t="s">
        <v>61</v>
      </c>
      <c r="C76" s="11">
        <v>122</v>
      </c>
      <c r="D76" s="11">
        <v>38</v>
      </c>
      <c r="E76" s="11">
        <v>50</v>
      </c>
      <c r="F76" s="11">
        <v>12</v>
      </c>
      <c r="G76" s="45">
        <v>22</v>
      </c>
    </row>
    <row r="77" spans="1:7">
      <c r="A77" s="4">
        <v>2</v>
      </c>
      <c r="B77" s="16" t="s">
        <v>29</v>
      </c>
      <c r="C77" s="12">
        <f>C78+C79</f>
        <v>58192</v>
      </c>
      <c r="D77" s="12">
        <f>D78+D79</f>
        <v>16798</v>
      </c>
      <c r="E77" s="12">
        <f>E78+E79</f>
        <v>11044</v>
      </c>
      <c r="F77" s="12">
        <f>F78+F79</f>
        <v>17423</v>
      </c>
      <c r="G77" s="12">
        <f>G78+G79</f>
        <v>12927</v>
      </c>
    </row>
    <row r="78" spans="1:7">
      <c r="A78" s="3"/>
      <c r="B78" s="9" t="s">
        <v>62</v>
      </c>
      <c r="C78" s="11">
        <v>57933</v>
      </c>
      <c r="D78" s="11">
        <v>16749</v>
      </c>
      <c r="E78" s="11">
        <v>10974</v>
      </c>
      <c r="F78" s="11">
        <v>17356</v>
      </c>
      <c r="G78" s="45">
        <v>12854</v>
      </c>
    </row>
    <row r="79" spans="1:7">
      <c r="A79" s="3"/>
      <c r="B79" s="9" t="s">
        <v>63</v>
      </c>
      <c r="C79" s="11">
        <v>259</v>
      </c>
      <c r="D79" s="11">
        <v>49</v>
      </c>
      <c r="E79" s="11">
        <v>70</v>
      </c>
      <c r="F79" s="11">
        <v>67</v>
      </c>
      <c r="G79" s="45">
        <v>73</v>
      </c>
    </row>
    <row r="80" spans="1:7">
      <c r="A80" s="4">
        <v>3</v>
      </c>
      <c r="B80" s="16" t="s">
        <v>28</v>
      </c>
      <c r="C80" s="12">
        <f>C83+C84+C85+C81+C86+C87+C82</f>
        <v>15244</v>
      </c>
      <c r="D80" s="12">
        <f>D83+D84+D85+D81+D86+D87+D82</f>
        <v>2631.4</v>
      </c>
      <c r="E80" s="12">
        <f>E83+E84+E85+E81+E86+E87+E82</f>
        <v>6466.1</v>
      </c>
      <c r="F80" s="12">
        <f>F83+F84+F85+F81+F86+F87+F82</f>
        <v>1909</v>
      </c>
      <c r="G80" s="12">
        <f>G83+G84+G85+G81+G86+G87+G82</f>
        <v>4237.5</v>
      </c>
    </row>
    <row r="81" spans="1:7">
      <c r="A81" s="4"/>
      <c r="B81" s="58" t="s">
        <v>248</v>
      </c>
      <c r="C81" s="59">
        <v>323</v>
      </c>
      <c r="D81" s="59">
        <v>0</v>
      </c>
      <c r="E81" s="59">
        <v>87</v>
      </c>
      <c r="F81" s="59">
        <v>236</v>
      </c>
      <c r="G81" s="45">
        <v>0</v>
      </c>
    </row>
    <row r="82" spans="1:7">
      <c r="A82" s="4"/>
      <c r="B82" s="127" t="s">
        <v>269</v>
      </c>
      <c r="C82" s="59">
        <v>363</v>
      </c>
      <c r="D82" s="59">
        <v>0</v>
      </c>
      <c r="E82" s="59">
        <v>180</v>
      </c>
      <c r="F82" s="59">
        <v>100</v>
      </c>
      <c r="G82" s="45">
        <v>83</v>
      </c>
    </row>
    <row r="83" spans="1:7">
      <c r="A83" s="3"/>
      <c r="B83" s="9" t="s">
        <v>64</v>
      </c>
      <c r="C83" s="11">
        <v>11000</v>
      </c>
      <c r="D83" s="11">
        <v>1721</v>
      </c>
      <c r="E83" s="11">
        <v>5079</v>
      </c>
      <c r="F83" s="11">
        <v>700</v>
      </c>
      <c r="G83" s="45">
        <v>3500</v>
      </c>
    </row>
    <row r="84" spans="1:7">
      <c r="A84" s="3"/>
      <c r="B84" s="9" t="s">
        <v>65</v>
      </c>
      <c r="C84" s="11">
        <v>330</v>
      </c>
      <c r="D84" s="11">
        <v>44.2</v>
      </c>
      <c r="E84" s="11">
        <v>125.8</v>
      </c>
      <c r="F84" s="11">
        <v>100</v>
      </c>
      <c r="G84" s="45">
        <v>60</v>
      </c>
    </row>
    <row r="85" spans="1:7">
      <c r="A85" s="3"/>
      <c r="B85" s="9" t="s">
        <v>66</v>
      </c>
      <c r="C85" s="11">
        <v>150</v>
      </c>
      <c r="D85" s="11">
        <v>18.8</v>
      </c>
      <c r="E85" s="11">
        <v>41.2</v>
      </c>
      <c r="F85" s="11">
        <v>50</v>
      </c>
      <c r="G85" s="45">
        <v>40</v>
      </c>
    </row>
    <row r="86" spans="1:7">
      <c r="A86" s="3"/>
      <c r="B86" s="9" t="s">
        <v>82</v>
      </c>
      <c r="C86" s="11">
        <v>320</v>
      </c>
      <c r="D86" s="11">
        <v>120</v>
      </c>
      <c r="E86" s="11">
        <v>120</v>
      </c>
      <c r="F86" s="11">
        <v>0</v>
      </c>
      <c r="G86" s="45">
        <v>80</v>
      </c>
    </row>
    <row r="87" spans="1:7">
      <c r="A87" s="3"/>
      <c r="B87" s="9" t="s">
        <v>241</v>
      </c>
      <c r="C87" s="11">
        <v>2758</v>
      </c>
      <c r="D87" s="11">
        <v>727.4</v>
      </c>
      <c r="E87" s="11">
        <v>833.1</v>
      </c>
      <c r="F87" s="11">
        <v>723</v>
      </c>
      <c r="G87" s="45">
        <v>474.5</v>
      </c>
    </row>
    <row r="88" spans="1:7">
      <c r="A88" s="4">
        <v>4</v>
      </c>
      <c r="B88" s="16" t="s">
        <v>242</v>
      </c>
      <c r="C88" s="12">
        <v>1954</v>
      </c>
      <c r="D88" s="12">
        <v>0</v>
      </c>
      <c r="E88" s="12">
        <v>980</v>
      </c>
      <c r="F88" s="12">
        <v>574</v>
      </c>
      <c r="G88" s="18">
        <v>400</v>
      </c>
    </row>
    <row r="89" spans="1:7">
      <c r="A89" s="23" t="s">
        <v>26</v>
      </c>
      <c r="B89" s="23" t="s">
        <v>25</v>
      </c>
      <c r="C89" s="24">
        <f>C62+C77+C80+C88</f>
        <v>158850</v>
      </c>
      <c r="D89" s="24">
        <f>D62+D77+D80+D88</f>
        <v>42233.060000000005</v>
      </c>
      <c r="E89" s="24">
        <f>E62+E77+E80+E88</f>
        <v>44487</v>
      </c>
      <c r="F89" s="24">
        <f>F62+F77+F80+F88</f>
        <v>35897</v>
      </c>
      <c r="G89" s="24">
        <f>G62+G77+G80+G88</f>
        <v>36232.94</v>
      </c>
    </row>
    <row r="90" spans="1:7">
      <c r="A90" s="4">
        <v>1</v>
      </c>
      <c r="B90" s="16" t="s">
        <v>24</v>
      </c>
      <c r="C90" s="12">
        <f>C91+C92+C93+C94</f>
        <v>7355</v>
      </c>
      <c r="D90" s="12">
        <f>D91+D92+D93+D94</f>
        <v>1591.5</v>
      </c>
      <c r="E90" s="12">
        <f>E91+E92+E93+E94</f>
        <v>2065.12</v>
      </c>
      <c r="F90" s="12">
        <f>F91+F92+F94</f>
        <v>1889.1799999999998</v>
      </c>
      <c r="G90" s="12">
        <f>G91+G92+G94</f>
        <v>1809.2</v>
      </c>
    </row>
    <row r="91" spans="1:7">
      <c r="A91" s="3"/>
      <c r="B91" s="10" t="s">
        <v>37</v>
      </c>
      <c r="C91" s="11">
        <v>4800</v>
      </c>
      <c r="D91" s="11">
        <v>1178</v>
      </c>
      <c r="E91" s="11">
        <v>1369</v>
      </c>
      <c r="F91" s="11">
        <v>1165</v>
      </c>
      <c r="G91" s="45">
        <v>1088</v>
      </c>
    </row>
    <row r="92" spans="1:7">
      <c r="A92" s="3"/>
      <c r="B92" s="10" t="s">
        <v>38</v>
      </c>
      <c r="C92" s="11">
        <v>2575</v>
      </c>
      <c r="D92" s="11">
        <v>420</v>
      </c>
      <c r="E92" s="11">
        <v>700.62</v>
      </c>
      <c r="F92" s="11">
        <v>728.68</v>
      </c>
      <c r="G92" s="45">
        <v>725.7</v>
      </c>
    </row>
    <row r="93" spans="1:7">
      <c r="A93" s="3"/>
      <c r="B93" s="10" t="s">
        <v>39</v>
      </c>
      <c r="C93" s="11">
        <v>0</v>
      </c>
      <c r="D93" s="11">
        <v>0</v>
      </c>
      <c r="E93" s="11">
        <v>0</v>
      </c>
      <c r="F93" s="11">
        <v>0</v>
      </c>
      <c r="G93" s="45">
        <v>0</v>
      </c>
    </row>
    <row r="94" spans="1:7">
      <c r="A94" s="3"/>
      <c r="B94" s="10" t="s">
        <v>48</v>
      </c>
      <c r="C94" s="11">
        <v>-20</v>
      </c>
      <c r="D94" s="11">
        <v>-6.5</v>
      </c>
      <c r="E94" s="11">
        <v>-4.5</v>
      </c>
      <c r="F94" s="11">
        <v>-4.5</v>
      </c>
      <c r="G94" s="45">
        <v>-4.5</v>
      </c>
    </row>
    <row r="95" spans="1:7">
      <c r="A95" s="3"/>
      <c r="B95" s="67" t="s">
        <v>24</v>
      </c>
      <c r="C95" s="63">
        <v>7355</v>
      </c>
      <c r="D95" s="63">
        <v>1591.5</v>
      </c>
      <c r="E95" s="63">
        <v>2065.12</v>
      </c>
      <c r="F95" s="63">
        <v>1889.18</v>
      </c>
      <c r="G95" s="64">
        <v>1809.2</v>
      </c>
    </row>
    <row r="96" spans="1:7">
      <c r="A96" s="4">
        <v>2</v>
      </c>
      <c r="B96" s="16" t="s">
        <v>23</v>
      </c>
      <c r="C96" s="12">
        <f>C97+C98+C99+C100</f>
        <v>724</v>
      </c>
      <c r="D96" s="12">
        <f>D97+D98+D99+D100</f>
        <v>112</v>
      </c>
      <c r="E96" s="12">
        <f>E97+E98+E99+E100</f>
        <v>220</v>
      </c>
      <c r="F96" s="12">
        <f>F97+F98+F99+F100</f>
        <v>250</v>
      </c>
      <c r="G96" s="12">
        <f>G97+G98+G99+G100</f>
        <v>142</v>
      </c>
    </row>
    <row r="97" spans="1:7">
      <c r="A97" s="4"/>
      <c r="B97" s="10" t="s">
        <v>38</v>
      </c>
      <c r="C97" s="59">
        <v>0</v>
      </c>
      <c r="D97" s="59">
        <v>0</v>
      </c>
      <c r="E97" s="59">
        <v>0</v>
      </c>
      <c r="F97" s="59">
        <v>0</v>
      </c>
      <c r="G97" s="45">
        <v>0</v>
      </c>
    </row>
    <row r="98" spans="1:7">
      <c r="A98" s="3"/>
      <c r="B98" s="10" t="s">
        <v>41</v>
      </c>
      <c r="C98" s="20">
        <v>424</v>
      </c>
      <c r="D98" s="20">
        <v>112</v>
      </c>
      <c r="E98" s="20">
        <v>100</v>
      </c>
      <c r="F98" s="20">
        <v>110</v>
      </c>
      <c r="G98" s="45">
        <v>102</v>
      </c>
    </row>
    <row r="99" spans="1:7">
      <c r="A99" s="3"/>
      <c r="B99" s="10" t="s">
        <v>89</v>
      </c>
      <c r="C99" s="20">
        <v>100</v>
      </c>
      <c r="D99" s="20">
        <v>0</v>
      </c>
      <c r="E99" s="20">
        <v>20</v>
      </c>
      <c r="F99" s="20">
        <v>40</v>
      </c>
      <c r="G99" s="45">
        <v>40</v>
      </c>
    </row>
    <row r="100" spans="1:7">
      <c r="A100" s="3"/>
      <c r="B100" s="16" t="s">
        <v>79</v>
      </c>
      <c r="C100" s="20">
        <v>200</v>
      </c>
      <c r="D100" s="20">
        <v>0</v>
      </c>
      <c r="E100" s="20">
        <v>100</v>
      </c>
      <c r="F100" s="20">
        <v>100</v>
      </c>
      <c r="G100" s="45">
        <v>0</v>
      </c>
    </row>
    <row r="101" spans="1:7">
      <c r="A101" s="3"/>
      <c r="B101" s="66" t="s">
        <v>90</v>
      </c>
      <c r="C101" s="65">
        <v>100</v>
      </c>
      <c r="D101" s="65">
        <v>0</v>
      </c>
      <c r="E101" s="65">
        <v>20</v>
      </c>
      <c r="F101" s="65">
        <v>40</v>
      </c>
      <c r="G101" s="64">
        <v>40</v>
      </c>
    </row>
    <row r="102" spans="1:7">
      <c r="A102" s="3"/>
      <c r="B102" s="66" t="s">
        <v>91</v>
      </c>
      <c r="C102" s="65">
        <v>200</v>
      </c>
      <c r="D102" s="65">
        <v>0</v>
      </c>
      <c r="E102" s="65">
        <v>100</v>
      </c>
      <c r="F102" s="65">
        <v>100</v>
      </c>
      <c r="G102" s="64">
        <v>0</v>
      </c>
    </row>
    <row r="103" spans="1:7">
      <c r="A103" s="3"/>
      <c r="B103" s="66" t="s">
        <v>92</v>
      </c>
      <c r="C103" s="65">
        <v>424</v>
      </c>
      <c r="D103" s="65">
        <v>112</v>
      </c>
      <c r="E103" s="65">
        <v>100</v>
      </c>
      <c r="F103" s="65">
        <v>110</v>
      </c>
      <c r="G103" s="64">
        <v>102</v>
      </c>
    </row>
    <row r="104" spans="1:7">
      <c r="A104" s="3"/>
      <c r="B104" s="66" t="s">
        <v>93</v>
      </c>
      <c r="C104" s="65">
        <v>0</v>
      </c>
      <c r="D104" s="65">
        <v>0</v>
      </c>
      <c r="E104" s="65">
        <v>0</v>
      </c>
      <c r="F104" s="65">
        <v>0</v>
      </c>
      <c r="G104" s="64">
        <v>0</v>
      </c>
    </row>
    <row r="105" spans="1:7">
      <c r="A105" s="4">
        <v>3</v>
      </c>
      <c r="B105" s="31" t="s">
        <v>73</v>
      </c>
      <c r="C105" s="12">
        <f>C106+C107</f>
        <v>3210</v>
      </c>
      <c r="D105" s="12">
        <f>D106+D107</f>
        <v>1170</v>
      </c>
      <c r="E105" s="12">
        <f>E106+E107</f>
        <v>1200</v>
      </c>
      <c r="F105" s="12">
        <f>F106+F107</f>
        <v>830</v>
      </c>
      <c r="G105" s="12">
        <f>G106+G107</f>
        <v>10</v>
      </c>
    </row>
    <row r="106" spans="1:7">
      <c r="A106" s="4"/>
      <c r="B106" s="67" t="s">
        <v>94</v>
      </c>
      <c r="C106" s="63">
        <v>3200</v>
      </c>
      <c r="D106" s="63">
        <v>1170</v>
      </c>
      <c r="E106" s="63">
        <v>1200</v>
      </c>
      <c r="F106" s="65">
        <v>830</v>
      </c>
      <c r="G106" s="64">
        <v>0</v>
      </c>
    </row>
    <row r="107" spans="1:7">
      <c r="A107" s="4"/>
      <c r="B107" s="67" t="s">
        <v>249</v>
      </c>
      <c r="C107" s="63">
        <v>10</v>
      </c>
      <c r="D107" s="63">
        <v>0</v>
      </c>
      <c r="E107" s="63">
        <v>0</v>
      </c>
      <c r="F107" s="65">
        <v>0</v>
      </c>
      <c r="G107" s="64">
        <v>10</v>
      </c>
    </row>
    <row r="108" spans="1:7">
      <c r="A108" s="4">
        <v>4</v>
      </c>
      <c r="B108" s="16" t="s">
        <v>22</v>
      </c>
      <c r="C108" s="12">
        <f>C109</f>
        <v>20</v>
      </c>
      <c r="D108" s="12">
        <f>D109</f>
        <v>6.5</v>
      </c>
      <c r="E108" s="12">
        <f>E109</f>
        <v>6</v>
      </c>
      <c r="F108" s="12">
        <f>F109</f>
        <v>5.5</v>
      </c>
      <c r="G108" s="12">
        <f>G109</f>
        <v>2</v>
      </c>
    </row>
    <row r="109" spans="1:7">
      <c r="A109" s="3"/>
      <c r="B109" s="10" t="s">
        <v>44</v>
      </c>
      <c r="C109" s="13">
        <v>20</v>
      </c>
      <c r="D109" s="13">
        <v>6.5</v>
      </c>
      <c r="E109" s="13">
        <v>6</v>
      </c>
      <c r="F109" s="13">
        <v>5.5</v>
      </c>
      <c r="G109" s="45">
        <v>2</v>
      </c>
    </row>
    <row r="110" spans="1:7">
      <c r="A110" s="3"/>
      <c r="B110" s="67" t="s">
        <v>95</v>
      </c>
      <c r="C110" s="68">
        <v>20</v>
      </c>
      <c r="D110" s="68">
        <v>6.5</v>
      </c>
      <c r="E110" s="68">
        <v>6</v>
      </c>
      <c r="F110" s="68">
        <v>5.5</v>
      </c>
      <c r="G110" s="64">
        <v>2</v>
      </c>
    </row>
    <row r="111" spans="1:7">
      <c r="A111" s="4">
        <v>5</v>
      </c>
      <c r="B111" s="16" t="s">
        <v>21</v>
      </c>
      <c r="C111" s="12">
        <f>C112+C113+C115+C114+C116</f>
        <v>2622</v>
      </c>
      <c r="D111" s="12">
        <f>D112+D113+D115+D114+D116</f>
        <v>627.20000000000005</v>
      </c>
      <c r="E111" s="12">
        <f>E112+E113+E115+E114+E116</f>
        <v>617.23</v>
      </c>
      <c r="F111" s="12">
        <f>F112+F113+F115+F114+F116</f>
        <v>770.5</v>
      </c>
      <c r="G111" s="12">
        <f>G112+G113+G115+G114+G116</f>
        <v>607.07000000000005</v>
      </c>
    </row>
    <row r="112" spans="1:7">
      <c r="A112" s="3"/>
      <c r="B112" s="10" t="s">
        <v>37</v>
      </c>
      <c r="C112" s="13">
        <v>42</v>
      </c>
      <c r="D112" s="13">
        <v>8.6999999999999993</v>
      </c>
      <c r="E112" s="13">
        <v>12.33</v>
      </c>
      <c r="F112" s="13">
        <v>10.4</v>
      </c>
      <c r="G112" s="45">
        <v>10.57</v>
      </c>
    </row>
    <row r="113" spans="1:7">
      <c r="A113" s="3"/>
      <c r="B113" s="10" t="s">
        <v>38</v>
      </c>
      <c r="C113" s="13">
        <v>70</v>
      </c>
      <c r="D113" s="13">
        <v>10.5</v>
      </c>
      <c r="E113" s="13">
        <v>20.9</v>
      </c>
      <c r="F113" s="13">
        <v>26.1</v>
      </c>
      <c r="G113" s="45">
        <v>12.5</v>
      </c>
    </row>
    <row r="114" spans="1:7">
      <c r="A114" s="3"/>
      <c r="B114" s="10" t="s">
        <v>39</v>
      </c>
      <c r="C114" s="13">
        <v>0</v>
      </c>
      <c r="D114" s="13">
        <v>0</v>
      </c>
      <c r="E114" s="13">
        <v>0</v>
      </c>
      <c r="F114" s="13">
        <v>0</v>
      </c>
      <c r="G114" s="45">
        <v>0</v>
      </c>
    </row>
    <row r="115" spans="1:7">
      <c r="A115" s="3"/>
      <c r="B115" s="10" t="s">
        <v>41</v>
      </c>
      <c r="C115" s="13">
        <v>2360</v>
      </c>
      <c r="D115" s="13">
        <v>608</v>
      </c>
      <c r="E115" s="13">
        <v>584</v>
      </c>
      <c r="F115" s="13">
        <v>584</v>
      </c>
      <c r="G115" s="45">
        <v>584</v>
      </c>
    </row>
    <row r="116" spans="1:7">
      <c r="A116" s="3"/>
      <c r="B116" s="10" t="s">
        <v>84</v>
      </c>
      <c r="C116" s="13">
        <v>150</v>
      </c>
      <c r="D116" s="13">
        <v>0</v>
      </c>
      <c r="E116" s="13">
        <v>0</v>
      </c>
      <c r="F116" s="13">
        <v>150</v>
      </c>
      <c r="G116" s="45">
        <v>0</v>
      </c>
    </row>
    <row r="117" spans="1:7">
      <c r="A117" s="3"/>
      <c r="B117" s="67" t="s">
        <v>96</v>
      </c>
      <c r="C117" s="68">
        <v>2360</v>
      </c>
      <c r="D117" s="68">
        <v>608</v>
      </c>
      <c r="E117" s="68">
        <v>584</v>
      </c>
      <c r="F117" s="68">
        <v>584</v>
      </c>
      <c r="G117" s="64">
        <v>584</v>
      </c>
    </row>
    <row r="118" spans="1:7">
      <c r="A118" s="3"/>
      <c r="B118" s="67" t="s">
        <v>97</v>
      </c>
      <c r="C118" s="68">
        <v>262</v>
      </c>
      <c r="D118" s="68">
        <v>19.2</v>
      </c>
      <c r="E118" s="68">
        <v>33.229999999999997</v>
      </c>
      <c r="F118" s="68">
        <v>186.5</v>
      </c>
      <c r="G118" s="64">
        <v>23.07</v>
      </c>
    </row>
    <row r="119" spans="1:7">
      <c r="A119" s="4">
        <v>6</v>
      </c>
      <c r="B119" s="16" t="s">
        <v>20</v>
      </c>
      <c r="C119" s="12">
        <f>C120+C121+C122+C123+C124+C125</f>
        <v>60646</v>
      </c>
      <c r="D119" s="12">
        <f>D120+D121+D122+D123+D124+D125</f>
        <v>18791.550000000003</v>
      </c>
      <c r="E119" s="12">
        <f>E120+E121+E122+E123+E124+E125</f>
        <v>11221.599999999999</v>
      </c>
      <c r="F119" s="12">
        <f>F120+F121+F122+F123+F124+F125</f>
        <v>17323.009999999998</v>
      </c>
      <c r="G119" s="12">
        <f>G120+G121+G122+G123+G124+G125</f>
        <v>13309.840000000002</v>
      </c>
    </row>
    <row r="120" spans="1:7">
      <c r="A120" s="3"/>
      <c r="B120" s="10" t="s">
        <v>37</v>
      </c>
      <c r="C120" s="13">
        <v>52157</v>
      </c>
      <c r="D120" s="13">
        <v>15385</v>
      </c>
      <c r="E120" s="13">
        <v>9504</v>
      </c>
      <c r="F120" s="13">
        <v>15885</v>
      </c>
      <c r="G120" s="45">
        <v>11383</v>
      </c>
    </row>
    <row r="121" spans="1:7">
      <c r="A121" s="3"/>
      <c r="B121" s="10" t="s">
        <v>38</v>
      </c>
      <c r="C121" s="13">
        <v>7490</v>
      </c>
      <c r="D121" s="13">
        <v>3117.5</v>
      </c>
      <c r="E121" s="13">
        <v>1354.05</v>
      </c>
      <c r="F121" s="13">
        <v>1291.51</v>
      </c>
      <c r="G121" s="45">
        <v>1726.94</v>
      </c>
    </row>
    <row r="122" spans="1:7">
      <c r="A122" s="3"/>
      <c r="B122" s="10" t="s">
        <v>39</v>
      </c>
      <c r="C122" s="13">
        <v>265</v>
      </c>
      <c r="D122" s="13">
        <v>74.150000000000006</v>
      </c>
      <c r="E122" s="13">
        <v>76.650000000000006</v>
      </c>
      <c r="F122" s="13">
        <v>40</v>
      </c>
      <c r="G122" s="45">
        <v>74.2</v>
      </c>
    </row>
    <row r="123" spans="1:7">
      <c r="A123" s="3"/>
      <c r="B123" s="10" t="s">
        <v>45</v>
      </c>
      <c r="C123" s="13">
        <v>161</v>
      </c>
      <c r="D123" s="13">
        <v>21.9</v>
      </c>
      <c r="E123" s="13">
        <v>76.900000000000006</v>
      </c>
      <c r="F123" s="13">
        <v>1.5</v>
      </c>
      <c r="G123" s="45">
        <v>60.7</v>
      </c>
    </row>
    <row r="124" spans="1:7">
      <c r="A124" s="3"/>
      <c r="B124" s="10" t="s">
        <v>84</v>
      </c>
      <c r="C124" s="13">
        <v>577</v>
      </c>
      <c r="D124" s="13">
        <v>197</v>
      </c>
      <c r="E124" s="13">
        <v>210</v>
      </c>
      <c r="F124" s="13">
        <v>105</v>
      </c>
      <c r="G124" s="45">
        <v>65</v>
      </c>
    </row>
    <row r="125" spans="1:7">
      <c r="A125" s="3"/>
      <c r="B125" s="10" t="s">
        <v>48</v>
      </c>
      <c r="C125" s="13">
        <v>-4</v>
      </c>
      <c r="D125" s="13">
        <v>-4</v>
      </c>
      <c r="E125" s="13">
        <v>0</v>
      </c>
      <c r="F125" s="13">
        <v>0</v>
      </c>
      <c r="G125" s="45">
        <v>0</v>
      </c>
    </row>
    <row r="126" spans="1:7">
      <c r="A126" s="3"/>
      <c r="B126" s="67" t="s">
        <v>98</v>
      </c>
      <c r="C126" s="68">
        <v>10289.35</v>
      </c>
      <c r="D126" s="68">
        <v>2935.3</v>
      </c>
      <c r="E126" s="68">
        <v>1906.72</v>
      </c>
      <c r="F126" s="68">
        <v>3076.61</v>
      </c>
      <c r="G126" s="64">
        <v>2370.7199999999998</v>
      </c>
    </row>
    <row r="127" spans="1:7">
      <c r="A127" s="3"/>
      <c r="B127" s="67" t="s">
        <v>99</v>
      </c>
      <c r="C127" s="68">
        <v>15371.5</v>
      </c>
      <c r="D127" s="68">
        <v>5189.2</v>
      </c>
      <c r="E127" s="68">
        <v>2555.46</v>
      </c>
      <c r="F127" s="68">
        <v>4243.3</v>
      </c>
      <c r="G127" s="64">
        <v>3383.54</v>
      </c>
    </row>
    <row r="128" spans="1:7">
      <c r="A128" s="3"/>
      <c r="B128" s="67" t="s">
        <v>100</v>
      </c>
      <c r="C128" s="68">
        <v>34130.75</v>
      </c>
      <c r="D128" s="68">
        <v>10410.950000000001</v>
      </c>
      <c r="E128" s="68">
        <v>6653.5</v>
      </c>
      <c r="F128" s="68">
        <v>9783.6</v>
      </c>
      <c r="G128" s="64">
        <v>7282.7</v>
      </c>
    </row>
    <row r="129" spans="1:8">
      <c r="A129" s="3"/>
      <c r="B129" s="67" t="s">
        <v>101</v>
      </c>
      <c r="C129" s="68">
        <v>657.4</v>
      </c>
      <c r="D129" s="68">
        <v>59.1</v>
      </c>
      <c r="E129" s="68">
        <v>105.92</v>
      </c>
      <c r="F129" s="68">
        <v>219.5</v>
      </c>
      <c r="G129" s="64">
        <v>272.88</v>
      </c>
    </row>
    <row r="130" spans="1:8">
      <c r="A130" s="3"/>
      <c r="B130" s="67" t="s">
        <v>45</v>
      </c>
      <c r="C130" s="68">
        <v>197</v>
      </c>
      <c r="D130" s="68">
        <v>197</v>
      </c>
      <c r="E130" s="68">
        <v>0</v>
      </c>
      <c r="F130" s="68">
        <v>0</v>
      </c>
      <c r="G130" s="64">
        <v>0</v>
      </c>
    </row>
    <row r="131" spans="1:8">
      <c r="A131" s="4">
        <v>7</v>
      </c>
      <c r="B131" s="16" t="s">
        <v>19</v>
      </c>
      <c r="C131" s="12">
        <f>C134+C132+C133</f>
        <v>2808</v>
      </c>
      <c r="D131" s="12">
        <f>D134+D132+D133</f>
        <v>734.9</v>
      </c>
      <c r="E131" s="12">
        <f>E134+E132+E133</f>
        <v>859.6</v>
      </c>
      <c r="F131" s="12">
        <f>F134+F132+F133</f>
        <v>732</v>
      </c>
      <c r="G131" s="12">
        <f>G134+G132+G133</f>
        <v>481.5</v>
      </c>
    </row>
    <row r="132" spans="1:8">
      <c r="A132" s="4"/>
      <c r="B132" s="10" t="s">
        <v>37</v>
      </c>
      <c r="C132" s="33">
        <v>2758</v>
      </c>
      <c r="D132" s="33">
        <v>727.4</v>
      </c>
      <c r="E132" s="33">
        <v>833.1</v>
      </c>
      <c r="F132" s="33">
        <v>723</v>
      </c>
      <c r="G132" s="33">
        <v>474.5</v>
      </c>
    </row>
    <row r="133" spans="1:8">
      <c r="A133" s="4"/>
      <c r="B133" s="10" t="s">
        <v>38</v>
      </c>
      <c r="C133" s="33">
        <v>30</v>
      </c>
      <c r="D133" s="33">
        <v>3</v>
      </c>
      <c r="E133" s="33">
        <v>21</v>
      </c>
      <c r="F133" s="33">
        <v>4</v>
      </c>
      <c r="G133" s="33">
        <v>2</v>
      </c>
    </row>
    <row r="134" spans="1:8">
      <c r="A134" s="3"/>
      <c r="B134" s="10" t="s">
        <v>39</v>
      </c>
      <c r="C134" s="185">
        <v>20</v>
      </c>
      <c r="D134" s="185">
        <v>4.5</v>
      </c>
      <c r="E134" s="185">
        <v>5.5</v>
      </c>
      <c r="F134" s="185">
        <v>5</v>
      </c>
      <c r="G134" s="181">
        <v>5</v>
      </c>
    </row>
    <row r="135" spans="1:8">
      <c r="A135" s="3"/>
      <c r="B135" s="67" t="s">
        <v>243</v>
      </c>
      <c r="C135" s="68">
        <v>2788</v>
      </c>
      <c r="D135" s="68">
        <v>730.4</v>
      </c>
      <c r="E135" s="68">
        <v>854.1</v>
      </c>
      <c r="F135" s="68">
        <v>727</v>
      </c>
      <c r="G135" s="64">
        <v>476.5</v>
      </c>
    </row>
    <row r="136" spans="1:8">
      <c r="A136" s="3"/>
      <c r="B136" s="67" t="s">
        <v>102</v>
      </c>
      <c r="C136" s="68">
        <v>20</v>
      </c>
      <c r="D136" s="68">
        <v>4.5</v>
      </c>
      <c r="E136" s="68">
        <v>5.5</v>
      </c>
      <c r="F136" s="68">
        <v>5</v>
      </c>
      <c r="G136" s="64">
        <v>5</v>
      </c>
    </row>
    <row r="137" spans="1:8">
      <c r="A137" s="4">
        <v>8</v>
      </c>
      <c r="B137" s="16" t="s">
        <v>18</v>
      </c>
      <c r="C137" s="12">
        <f>C138+C139+C140+C141+C142</f>
        <v>6654</v>
      </c>
      <c r="D137" s="12">
        <f>D138+D139+D140+D141+D142</f>
        <v>1718.67</v>
      </c>
      <c r="E137" s="12">
        <f>E138+E139+E140+E141+E142</f>
        <v>2012.8</v>
      </c>
      <c r="F137" s="12">
        <f>F138+F139+F140+F141+F142</f>
        <v>1596.03</v>
      </c>
      <c r="G137" s="12">
        <f>G138+G139+G140+G141+G142</f>
        <v>1326.5</v>
      </c>
    </row>
    <row r="138" spans="1:8">
      <c r="A138" s="3"/>
      <c r="B138" s="10" t="s">
        <v>37</v>
      </c>
      <c r="C138" s="13">
        <v>1615</v>
      </c>
      <c r="D138" s="13">
        <v>441</v>
      </c>
      <c r="E138" s="13">
        <v>401</v>
      </c>
      <c r="F138" s="13">
        <v>400</v>
      </c>
      <c r="G138" s="45">
        <v>373</v>
      </c>
    </row>
    <row r="139" spans="1:8">
      <c r="A139" s="3"/>
      <c r="B139" s="10" t="s">
        <v>38</v>
      </c>
      <c r="C139" s="13">
        <v>1614</v>
      </c>
      <c r="D139" s="13">
        <v>276</v>
      </c>
      <c r="E139" s="13">
        <v>467.5</v>
      </c>
      <c r="F139" s="13">
        <v>471</v>
      </c>
      <c r="G139" s="45">
        <v>399.5</v>
      </c>
    </row>
    <row r="140" spans="1:8">
      <c r="A140" s="3"/>
      <c r="B140" s="10" t="s">
        <v>41</v>
      </c>
      <c r="C140" s="13">
        <v>3280</v>
      </c>
      <c r="D140" s="13">
        <v>998.67</v>
      </c>
      <c r="E140" s="13">
        <v>1014.3</v>
      </c>
      <c r="F140" s="13">
        <v>720.03</v>
      </c>
      <c r="G140" s="45">
        <v>547</v>
      </c>
    </row>
    <row r="141" spans="1:8">
      <c r="A141" s="3"/>
      <c r="B141" s="10" t="s">
        <v>45</v>
      </c>
      <c r="C141" s="13">
        <v>20</v>
      </c>
      <c r="D141" s="13">
        <v>3</v>
      </c>
      <c r="E141" s="13">
        <v>5</v>
      </c>
      <c r="F141" s="13">
        <v>5</v>
      </c>
      <c r="G141" s="45">
        <v>7</v>
      </c>
    </row>
    <row r="142" spans="1:8">
      <c r="A142" s="3"/>
      <c r="B142" s="10" t="s">
        <v>84</v>
      </c>
      <c r="C142" s="13">
        <v>125</v>
      </c>
      <c r="D142" s="13">
        <v>0</v>
      </c>
      <c r="E142" s="13">
        <v>125</v>
      </c>
      <c r="F142" s="13">
        <v>0</v>
      </c>
      <c r="G142" s="45">
        <v>0</v>
      </c>
    </row>
    <row r="143" spans="1:8">
      <c r="A143" s="3"/>
      <c r="B143" s="67" t="s">
        <v>103</v>
      </c>
      <c r="C143" s="68">
        <v>1770</v>
      </c>
      <c r="D143" s="68">
        <v>428.67</v>
      </c>
      <c r="E143" s="68">
        <v>473.3</v>
      </c>
      <c r="F143" s="68">
        <v>463.03</v>
      </c>
      <c r="G143" s="64">
        <v>405</v>
      </c>
      <c r="H143" s="192"/>
    </row>
    <row r="144" spans="1:8">
      <c r="A144" s="3"/>
      <c r="B144" s="67" t="s">
        <v>104</v>
      </c>
      <c r="C144" s="68">
        <v>280</v>
      </c>
      <c r="D144" s="68">
        <v>75</v>
      </c>
      <c r="E144" s="68">
        <v>61</v>
      </c>
      <c r="F144" s="68">
        <v>57</v>
      </c>
      <c r="G144" s="64">
        <v>87</v>
      </c>
    </row>
    <row r="145" spans="1:7">
      <c r="A145" s="3"/>
      <c r="B145" s="67" t="s">
        <v>109</v>
      </c>
      <c r="C145" s="68">
        <v>60</v>
      </c>
      <c r="D145" s="68">
        <v>15</v>
      </c>
      <c r="E145" s="68">
        <v>15</v>
      </c>
      <c r="F145" s="68">
        <v>15</v>
      </c>
      <c r="G145" s="64">
        <v>15</v>
      </c>
    </row>
    <row r="146" spans="1:7">
      <c r="A146" s="3"/>
      <c r="B146" s="67" t="s">
        <v>105</v>
      </c>
      <c r="C146" s="68">
        <v>1230</v>
      </c>
      <c r="D146" s="68">
        <v>495</v>
      </c>
      <c r="E146" s="68">
        <v>480</v>
      </c>
      <c r="F146" s="68">
        <v>200</v>
      </c>
      <c r="G146" s="64">
        <v>55</v>
      </c>
    </row>
    <row r="147" spans="1:7">
      <c r="A147" s="3"/>
      <c r="B147" s="67" t="s">
        <v>106</v>
      </c>
      <c r="C147" s="68">
        <v>20</v>
      </c>
      <c r="D147" s="68">
        <v>3</v>
      </c>
      <c r="E147" s="68">
        <v>5</v>
      </c>
      <c r="F147" s="68">
        <v>5</v>
      </c>
      <c r="G147" s="64">
        <v>7</v>
      </c>
    </row>
    <row r="148" spans="1:7">
      <c r="A148" s="3"/>
      <c r="B148" s="67" t="s">
        <v>107</v>
      </c>
      <c r="C148" s="68">
        <v>3094</v>
      </c>
      <c r="D148" s="68">
        <v>651</v>
      </c>
      <c r="E148" s="68">
        <v>933.5</v>
      </c>
      <c r="F148" s="68">
        <v>781</v>
      </c>
      <c r="G148" s="64">
        <v>728.5</v>
      </c>
    </row>
    <row r="149" spans="1:7">
      <c r="A149" s="3"/>
      <c r="B149" s="67" t="s">
        <v>108</v>
      </c>
      <c r="C149" s="68">
        <v>200</v>
      </c>
      <c r="D149" s="68">
        <v>51</v>
      </c>
      <c r="E149" s="68">
        <v>45</v>
      </c>
      <c r="F149" s="68">
        <v>75</v>
      </c>
      <c r="G149" s="64">
        <v>29</v>
      </c>
    </row>
    <row r="150" spans="1:7">
      <c r="A150" s="4">
        <v>9</v>
      </c>
      <c r="B150" s="16" t="s">
        <v>17</v>
      </c>
      <c r="C150" s="12">
        <f>C151+C152+C153+C154++C156+C157+C155</f>
        <v>16482</v>
      </c>
      <c r="D150" s="12">
        <f>D151+D152+D153+D154++D156+D157+D155</f>
        <v>2959.3</v>
      </c>
      <c r="E150" s="12">
        <f>E151+E152+E153+E154++E156+E157+E155</f>
        <v>5537.8</v>
      </c>
      <c r="F150" s="12">
        <f>F151+F152+F153+F154++F156+F157+F155</f>
        <v>4174.9799999999996</v>
      </c>
      <c r="G150" s="12">
        <f>G151+G152+G153+G154++G156+G157+G155</f>
        <v>3809.92</v>
      </c>
    </row>
    <row r="151" spans="1:7">
      <c r="A151" s="3"/>
      <c r="B151" s="10" t="s">
        <v>37</v>
      </c>
      <c r="C151" s="13">
        <v>8354</v>
      </c>
      <c r="D151" s="13">
        <v>1825</v>
      </c>
      <c r="E151" s="13">
        <v>2379.84</v>
      </c>
      <c r="F151" s="13">
        <v>2019.68</v>
      </c>
      <c r="G151" s="45">
        <v>2129.48</v>
      </c>
    </row>
    <row r="152" spans="1:7">
      <c r="A152" s="3"/>
      <c r="B152" s="10" t="s">
        <v>38</v>
      </c>
      <c r="C152" s="13">
        <v>1690</v>
      </c>
      <c r="D152" s="13">
        <v>373</v>
      </c>
      <c r="E152" s="13">
        <v>530.26</v>
      </c>
      <c r="F152" s="13">
        <v>411.3</v>
      </c>
      <c r="G152" s="45">
        <v>375.44</v>
      </c>
    </row>
    <row r="153" spans="1:7">
      <c r="A153" s="3"/>
      <c r="B153" s="10" t="s">
        <v>41</v>
      </c>
      <c r="C153" s="13">
        <v>468</v>
      </c>
      <c r="D153" s="13">
        <v>107.3</v>
      </c>
      <c r="E153" s="13">
        <v>120.7</v>
      </c>
      <c r="F153" s="13">
        <v>120</v>
      </c>
      <c r="G153" s="45">
        <v>120</v>
      </c>
    </row>
    <row r="154" spans="1:7">
      <c r="A154" s="3"/>
      <c r="B154" s="10" t="s">
        <v>250</v>
      </c>
      <c r="C154" s="13">
        <v>3077</v>
      </c>
      <c r="D154" s="13">
        <v>0</v>
      </c>
      <c r="E154" s="13">
        <v>1540</v>
      </c>
      <c r="F154" s="13">
        <v>864</v>
      </c>
      <c r="G154" s="45">
        <v>673</v>
      </c>
    </row>
    <row r="155" spans="1:7">
      <c r="A155" s="3"/>
      <c r="B155" s="10" t="s">
        <v>39</v>
      </c>
      <c r="C155" s="13">
        <v>2893</v>
      </c>
      <c r="D155" s="13">
        <v>654</v>
      </c>
      <c r="E155" s="13">
        <v>967</v>
      </c>
      <c r="F155" s="13">
        <v>760</v>
      </c>
      <c r="G155" s="45">
        <v>512</v>
      </c>
    </row>
    <row r="156" spans="1:7">
      <c r="A156" s="3"/>
      <c r="B156" s="10" t="s">
        <v>84</v>
      </c>
      <c r="C156" s="13">
        <v>0</v>
      </c>
      <c r="D156" s="13">
        <v>0</v>
      </c>
      <c r="E156" s="13">
        <v>0</v>
      </c>
      <c r="F156" s="13">
        <v>0</v>
      </c>
      <c r="G156" s="45">
        <v>0</v>
      </c>
    </row>
    <row r="157" spans="1:7">
      <c r="A157" s="3"/>
      <c r="B157" s="10" t="s">
        <v>48</v>
      </c>
      <c r="C157" s="13">
        <v>0</v>
      </c>
      <c r="D157" s="13">
        <v>0</v>
      </c>
      <c r="E157" s="13">
        <v>0</v>
      </c>
      <c r="F157" s="13">
        <v>0</v>
      </c>
      <c r="G157" s="45">
        <v>0</v>
      </c>
    </row>
    <row r="158" spans="1:7">
      <c r="A158" s="3"/>
      <c r="B158" s="67" t="s">
        <v>110</v>
      </c>
      <c r="C158" s="68">
        <v>3929</v>
      </c>
      <c r="D158" s="68">
        <v>227.3</v>
      </c>
      <c r="E158" s="68">
        <v>1810.7</v>
      </c>
      <c r="F158" s="68">
        <v>1098</v>
      </c>
      <c r="G158" s="64">
        <v>793</v>
      </c>
    </row>
    <row r="159" spans="1:7">
      <c r="A159" s="3"/>
      <c r="B159" s="67" t="s">
        <v>111</v>
      </c>
      <c r="C159" s="68">
        <v>7823</v>
      </c>
      <c r="D159" s="68">
        <v>1679.8</v>
      </c>
      <c r="E159" s="68">
        <v>2028.5</v>
      </c>
      <c r="F159" s="68">
        <v>2028.5</v>
      </c>
      <c r="G159" s="64">
        <v>2086.1999999999998</v>
      </c>
    </row>
    <row r="160" spans="1:7">
      <c r="A160" s="3"/>
      <c r="B160" s="67" t="s">
        <v>112</v>
      </c>
      <c r="C160" s="68">
        <v>480</v>
      </c>
      <c r="D160" s="68">
        <v>63</v>
      </c>
      <c r="E160" s="68">
        <v>167</v>
      </c>
      <c r="F160" s="68">
        <v>150</v>
      </c>
      <c r="G160" s="64">
        <v>100</v>
      </c>
    </row>
    <row r="161" spans="1:7">
      <c r="A161" s="3"/>
      <c r="B161" s="67" t="s">
        <v>113</v>
      </c>
      <c r="C161" s="68">
        <v>776</v>
      </c>
      <c r="D161" s="68">
        <v>220.7</v>
      </c>
      <c r="E161" s="68">
        <v>232.69</v>
      </c>
      <c r="F161" s="68">
        <v>174.13</v>
      </c>
      <c r="G161" s="64">
        <v>148.47999999999999</v>
      </c>
    </row>
    <row r="162" spans="1:7">
      <c r="A162" s="3"/>
      <c r="B162" s="67" t="s">
        <v>114</v>
      </c>
      <c r="C162" s="68">
        <v>733</v>
      </c>
      <c r="D162" s="68">
        <v>207</v>
      </c>
      <c r="E162" s="68">
        <v>270</v>
      </c>
      <c r="F162" s="68">
        <v>120</v>
      </c>
      <c r="G162" s="64">
        <v>136</v>
      </c>
    </row>
    <row r="163" spans="1:7">
      <c r="A163" s="3"/>
      <c r="B163" s="67" t="s">
        <v>115</v>
      </c>
      <c r="C163" s="68">
        <v>1155</v>
      </c>
      <c r="D163" s="68">
        <v>265</v>
      </c>
      <c r="E163" s="68">
        <v>305.95999999999998</v>
      </c>
      <c r="F163" s="68">
        <v>285.55</v>
      </c>
      <c r="G163" s="64">
        <v>298.49</v>
      </c>
    </row>
    <row r="164" spans="1:7">
      <c r="A164" s="3"/>
      <c r="B164" s="67" t="s">
        <v>116</v>
      </c>
      <c r="C164" s="68">
        <v>1586</v>
      </c>
      <c r="D164" s="68">
        <v>296.5</v>
      </c>
      <c r="E164" s="68">
        <v>722.95</v>
      </c>
      <c r="F164" s="68">
        <v>318.8</v>
      </c>
      <c r="G164" s="64">
        <v>247.75</v>
      </c>
    </row>
    <row r="165" spans="1:7">
      <c r="A165" s="4">
        <v>10</v>
      </c>
      <c r="B165" s="16" t="s">
        <v>16</v>
      </c>
      <c r="C165" s="12">
        <f>C166+C167+C170+C168+C169</f>
        <v>18827</v>
      </c>
      <c r="D165" s="12">
        <f>D166+D167+D170+D168+D169</f>
        <v>4298</v>
      </c>
      <c r="E165" s="12">
        <f>E166+E167+E170+E168+E169</f>
        <v>7401.25</v>
      </c>
      <c r="F165" s="12">
        <f>F166+F167+F170+F168+F169</f>
        <v>3890.2</v>
      </c>
      <c r="G165" s="12">
        <f>G166+G167+G170+G168+G169</f>
        <v>3237.55</v>
      </c>
    </row>
    <row r="166" spans="1:7">
      <c r="A166" s="3"/>
      <c r="B166" s="10" t="s">
        <v>37</v>
      </c>
      <c r="C166" s="13">
        <v>3133</v>
      </c>
      <c r="D166" s="13">
        <v>857</v>
      </c>
      <c r="E166" s="13">
        <v>761.5</v>
      </c>
      <c r="F166" s="13">
        <v>761.5</v>
      </c>
      <c r="G166" s="45">
        <v>753</v>
      </c>
    </row>
    <row r="167" spans="1:7">
      <c r="A167" s="3"/>
      <c r="B167" s="10" t="s">
        <v>38</v>
      </c>
      <c r="C167" s="13">
        <v>13373</v>
      </c>
      <c r="D167" s="13">
        <v>2365</v>
      </c>
      <c r="E167" s="13">
        <v>5995.75</v>
      </c>
      <c r="F167" s="13">
        <v>2527.6999999999998</v>
      </c>
      <c r="G167" s="45">
        <v>2484.5500000000002</v>
      </c>
    </row>
    <row r="168" spans="1:7">
      <c r="A168" s="3"/>
      <c r="B168" s="10" t="s">
        <v>39</v>
      </c>
      <c r="C168" s="13">
        <v>0</v>
      </c>
      <c r="D168" s="13">
        <v>0</v>
      </c>
      <c r="E168" s="13">
        <v>0</v>
      </c>
      <c r="F168" s="13">
        <v>0</v>
      </c>
      <c r="G168" s="45">
        <v>0</v>
      </c>
    </row>
    <row r="169" spans="1:7">
      <c r="A169" s="3"/>
      <c r="B169" s="10" t="s">
        <v>84</v>
      </c>
      <c r="C169" s="13">
        <v>2345</v>
      </c>
      <c r="D169" s="13">
        <v>1100</v>
      </c>
      <c r="E169" s="13">
        <v>644</v>
      </c>
      <c r="F169" s="13">
        <v>601</v>
      </c>
      <c r="G169" s="45">
        <v>0</v>
      </c>
    </row>
    <row r="170" spans="1:7">
      <c r="A170" s="3"/>
      <c r="B170" s="10" t="s">
        <v>48</v>
      </c>
      <c r="C170" s="13">
        <v>-24</v>
      </c>
      <c r="D170" s="13">
        <v>-24</v>
      </c>
      <c r="E170" s="13">
        <v>0</v>
      </c>
      <c r="F170" s="13">
        <v>0</v>
      </c>
      <c r="G170" s="45">
        <v>0</v>
      </c>
    </row>
    <row r="171" spans="1:7">
      <c r="A171" s="3"/>
      <c r="B171" s="67" t="s">
        <v>117</v>
      </c>
      <c r="C171" s="68">
        <v>1323</v>
      </c>
      <c r="D171" s="68">
        <v>50</v>
      </c>
      <c r="E171" s="68">
        <v>350</v>
      </c>
      <c r="F171" s="68">
        <v>826</v>
      </c>
      <c r="G171" s="64">
        <v>97</v>
      </c>
    </row>
    <row r="172" spans="1:7">
      <c r="A172" s="3"/>
      <c r="B172" s="67" t="s">
        <v>118</v>
      </c>
      <c r="C172" s="68">
        <v>5500</v>
      </c>
      <c r="D172" s="68">
        <v>1777.8</v>
      </c>
      <c r="E172" s="68">
        <v>1362.2</v>
      </c>
      <c r="F172" s="68">
        <v>850</v>
      </c>
      <c r="G172" s="64">
        <v>1510</v>
      </c>
    </row>
    <row r="173" spans="1:7">
      <c r="A173" s="3"/>
      <c r="B173" s="67" t="s">
        <v>119</v>
      </c>
      <c r="C173" s="68">
        <v>12004</v>
      </c>
      <c r="D173" s="68">
        <v>2470.1999999999998</v>
      </c>
      <c r="E173" s="68">
        <v>5689.05</v>
      </c>
      <c r="F173" s="68">
        <v>2214.1999999999998</v>
      </c>
      <c r="G173" s="64">
        <v>1630.55</v>
      </c>
    </row>
    <row r="174" spans="1:7">
      <c r="A174" s="4">
        <v>11</v>
      </c>
      <c r="B174" s="16" t="s">
        <v>15</v>
      </c>
      <c r="C174" s="12">
        <f>C175+C176</f>
        <v>3512</v>
      </c>
      <c r="D174" s="12">
        <f>D175+D176</f>
        <v>750</v>
      </c>
      <c r="E174" s="12">
        <f>E175+E176</f>
        <v>900</v>
      </c>
      <c r="F174" s="12">
        <f>F175+F176</f>
        <v>1012</v>
      </c>
      <c r="G174" s="12">
        <f>G175+G176</f>
        <v>850</v>
      </c>
    </row>
    <row r="175" spans="1:7">
      <c r="A175" s="3"/>
      <c r="B175" s="10" t="s">
        <v>38</v>
      </c>
      <c r="C175" s="13">
        <v>3412</v>
      </c>
      <c r="D175" s="13">
        <v>650</v>
      </c>
      <c r="E175" s="13">
        <v>900</v>
      </c>
      <c r="F175" s="13">
        <v>1012</v>
      </c>
      <c r="G175" s="45">
        <v>850</v>
      </c>
    </row>
    <row r="176" spans="1:7">
      <c r="A176" s="3"/>
      <c r="B176" s="194" t="s">
        <v>256</v>
      </c>
      <c r="C176" s="13">
        <v>100</v>
      </c>
      <c r="D176" s="13">
        <v>100</v>
      </c>
      <c r="E176" s="13">
        <v>0</v>
      </c>
      <c r="F176" s="13">
        <v>0</v>
      </c>
      <c r="G176" s="45">
        <v>0</v>
      </c>
    </row>
    <row r="177" spans="1:7">
      <c r="A177" s="3"/>
      <c r="B177" s="67" t="s">
        <v>120</v>
      </c>
      <c r="C177" s="68">
        <v>3300</v>
      </c>
      <c r="D177" s="68">
        <v>750</v>
      </c>
      <c r="E177" s="68">
        <v>900</v>
      </c>
      <c r="F177" s="68">
        <v>900</v>
      </c>
      <c r="G177" s="64">
        <v>750</v>
      </c>
    </row>
    <row r="178" spans="1:7">
      <c r="A178" s="3"/>
      <c r="B178" s="67" t="s">
        <v>121</v>
      </c>
      <c r="C178" s="68">
        <v>212</v>
      </c>
      <c r="D178" s="68">
        <v>0</v>
      </c>
      <c r="E178" s="68">
        <v>0</v>
      </c>
      <c r="F178" s="68">
        <v>112</v>
      </c>
      <c r="G178" s="64">
        <v>100</v>
      </c>
    </row>
    <row r="179" spans="1:7">
      <c r="A179" s="4">
        <v>12</v>
      </c>
      <c r="B179" s="16" t="s">
        <v>14</v>
      </c>
      <c r="C179" s="12">
        <f>C180+C181</f>
        <v>3907</v>
      </c>
      <c r="D179" s="12">
        <f>D180+D181</f>
        <v>931.4</v>
      </c>
      <c r="E179" s="12">
        <f>E180+E181</f>
        <v>950.6</v>
      </c>
      <c r="F179" s="12">
        <f>F180+F181</f>
        <v>138</v>
      </c>
      <c r="G179" s="12">
        <f>G180+G181</f>
        <v>1887</v>
      </c>
    </row>
    <row r="180" spans="1:7">
      <c r="A180" s="4"/>
      <c r="B180" s="10" t="s">
        <v>38</v>
      </c>
      <c r="C180" s="57">
        <v>0</v>
      </c>
      <c r="D180" s="57">
        <v>0</v>
      </c>
      <c r="E180" s="57">
        <v>0</v>
      </c>
      <c r="F180" s="33">
        <v>0</v>
      </c>
      <c r="G180" s="45">
        <v>0</v>
      </c>
    </row>
    <row r="181" spans="1:7">
      <c r="A181" s="4"/>
      <c r="B181" s="16" t="s">
        <v>79</v>
      </c>
      <c r="C181" s="57">
        <v>3907</v>
      </c>
      <c r="D181" s="57">
        <v>931.4</v>
      </c>
      <c r="E181" s="57">
        <v>950.6</v>
      </c>
      <c r="F181" s="33">
        <v>138</v>
      </c>
      <c r="G181" s="45">
        <v>1887</v>
      </c>
    </row>
    <row r="182" spans="1:7">
      <c r="A182" s="4"/>
      <c r="B182" s="66" t="s">
        <v>122</v>
      </c>
      <c r="C182" s="65">
        <v>1602</v>
      </c>
      <c r="D182" s="65">
        <v>801.4</v>
      </c>
      <c r="E182" s="65">
        <v>800.6</v>
      </c>
      <c r="F182" s="68">
        <v>0</v>
      </c>
      <c r="G182" s="64">
        <v>0</v>
      </c>
    </row>
    <row r="183" spans="1:7">
      <c r="A183" s="4"/>
      <c r="B183" s="66" t="s">
        <v>251</v>
      </c>
      <c r="C183" s="65">
        <v>138</v>
      </c>
      <c r="D183" s="65">
        <v>0</v>
      </c>
      <c r="E183" s="65">
        <v>0</v>
      </c>
      <c r="F183" s="68">
        <v>0</v>
      </c>
      <c r="G183" s="64">
        <v>138</v>
      </c>
    </row>
    <row r="184" spans="1:7">
      <c r="A184" s="4"/>
      <c r="B184" s="66" t="s">
        <v>252</v>
      </c>
      <c r="C184" s="65">
        <v>2167</v>
      </c>
      <c r="D184" s="65">
        <v>130</v>
      </c>
      <c r="E184" s="65">
        <v>150</v>
      </c>
      <c r="F184" s="68">
        <v>138</v>
      </c>
      <c r="G184" s="64">
        <v>1749</v>
      </c>
    </row>
    <row r="185" spans="1:7">
      <c r="A185" s="4">
        <v>13</v>
      </c>
      <c r="B185" s="16" t="s">
        <v>13</v>
      </c>
      <c r="C185" s="12">
        <f>C186+C189</f>
        <v>28860</v>
      </c>
      <c r="D185" s="12">
        <f>D186+D189</f>
        <v>8452</v>
      </c>
      <c r="E185" s="12">
        <f>E186+E189</f>
        <v>10950</v>
      </c>
      <c r="F185" s="12">
        <f>F186+F189</f>
        <v>1930</v>
      </c>
      <c r="G185" s="12">
        <f>G186+G189</f>
        <v>7528</v>
      </c>
    </row>
    <row r="186" spans="1:7">
      <c r="A186" s="3"/>
      <c r="B186" s="10" t="s">
        <v>46</v>
      </c>
      <c r="C186" s="13">
        <v>28426</v>
      </c>
      <c r="D186" s="13">
        <v>8450</v>
      </c>
      <c r="E186" s="13">
        <v>10850</v>
      </c>
      <c r="F186" s="13">
        <v>1700</v>
      </c>
      <c r="G186" s="45">
        <v>7426</v>
      </c>
    </row>
    <row r="187" spans="1:7">
      <c r="A187" s="3"/>
      <c r="B187" s="193" t="s">
        <v>253</v>
      </c>
      <c r="C187" s="13">
        <v>17426</v>
      </c>
      <c r="D187" s="13">
        <v>6729</v>
      </c>
      <c r="E187" s="13">
        <v>5771</v>
      </c>
      <c r="F187" s="13">
        <v>1000</v>
      </c>
      <c r="G187" s="45">
        <v>3926</v>
      </c>
    </row>
    <row r="188" spans="1:7">
      <c r="A188" s="3"/>
      <c r="B188" s="193" t="s">
        <v>254</v>
      </c>
      <c r="C188" s="13">
        <v>11000</v>
      </c>
      <c r="D188" s="13">
        <v>1721</v>
      </c>
      <c r="E188" s="13">
        <v>5079</v>
      </c>
      <c r="F188" s="13">
        <v>700</v>
      </c>
      <c r="G188" s="45">
        <v>3500</v>
      </c>
    </row>
    <row r="189" spans="1:7">
      <c r="A189" s="3"/>
      <c r="B189" s="10" t="s">
        <v>84</v>
      </c>
      <c r="C189" s="13">
        <v>434</v>
      </c>
      <c r="D189" s="13">
        <v>2</v>
      </c>
      <c r="E189" s="13">
        <v>100</v>
      </c>
      <c r="F189" s="13">
        <v>230</v>
      </c>
      <c r="G189" s="45">
        <v>102</v>
      </c>
    </row>
    <row r="190" spans="1:7">
      <c r="A190" s="3"/>
      <c r="B190" s="67" t="s">
        <v>123</v>
      </c>
      <c r="C190" s="68">
        <v>28860</v>
      </c>
      <c r="D190" s="68">
        <v>8452</v>
      </c>
      <c r="E190" s="68">
        <v>10950</v>
      </c>
      <c r="F190" s="68">
        <v>1930</v>
      </c>
      <c r="G190" s="64">
        <v>7528</v>
      </c>
    </row>
    <row r="191" spans="1:7">
      <c r="A191" s="4">
        <v>14</v>
      </c>
      <c r="B191" s="17" t="s">
        <v>12</v>
      </c>
      <c r="C191" s="18">
        <v>30</v>
      </c>
      <c r="D191" s="18">
        <v>11</v>
      </c>
      <c r="E191" s="18">
        <v>5</v>
      </c>
      <c r="F191" s="18">
        <v>10</v>
      </c>
      <c r="G191" s="18">
        <v>4</v>
      </c>
    </row>
    <row r="192" spans="1:7">
      <c r="A192" s="4"/>
      <c r="B192" s="10" t="s">
        <v>38</v>
      </c>
      <c r="C192" s="46">
        <v>30</v>
      </c>
      <c r="D192" s="46">
        <v>11</v>
      </c>
      <c r="E192" s="46">
        <v>5</v>
      </c>
      <c r="F192" s="46">
        <v>10</v>
      </c>
      <c r="G192" s="46">
        <v>4</v>
      </c>
    </row>
    <row r="193" spans="1:7">
      <c r="A193" s="4">
        <v>15</v>
      </c>
      <c r="B193" s="17" t="s">
        <v>11</v>
      </c>
      <c r="C193" s="18">
        <f>C194+C195+C196+C197</f>
        <v>3193</v>
      </c>
      <c r="D193" s="18">
        <f>D194+D195+D196+D197</f>
        <v>79.04000000000002</v>
      </c>
      <c r="E193" s="18">
        <f>E194+E195+E196+E197</f>
        <v>540</v>
      </c>
      <c r="F193" s="18">
        <f>F194+F195+F196+F197</f>
        <v>1345.6</v>
      </c>
      <c r="G193" s="18">
        <f>G194+G195+G196+G197</f>
        <v>1228.3600000000001</v>
      </c>
    </row>
    <row r="194" spans="1:7">
      <c r="A194" s="3"/>
      <c r="B194" s="10" t="s">
        <v>37</v>
      </c>
      <c r="C194" s="19">
        <v>470</v>
      </c>
      <c r="D194" s="19">
        <v>126</v>
      </c>
      <c r="E194" s="19">
        <v>119</v>
      </c>
      <c r="F194" s="19">
        <v>117.6</v>
      </c>
      <c r="G194" s="45">
        <v>107.4</v>
      </c>
    </row>
    <row r="195" spans="1:7">
      <c r="A195" s="3"/>
      <c r="B195" s="10" t="s">
        <v>38</v>
      </c>
      <c r="C195" s="19">
        <v>1465.96</v>
      </c>
      <c r="D195" s="19">
        <v>289</v>
      </c>
      <c r="E195" s="19">
        <v>421</v>
      </c>
      <c r="F195" s="19">
        <v>418</v>
      </c>
      <c r="G195" s="45">
        <v>337.96</v>
      </c>
    </row>
    <row r="196" spans="1:7">
      <c r="A196" s="3"/>
      <c r="B196" s="10" t="s">
        <v>84</v>
      </c>
      <c r="C196" s="19">
        <v>1593</v>
      </c>
      <c r="D196" s="19">
        <v>0</v>
      </c>
      <c r="E196" s="19">
        <v>0</v>
      </c>
      <c r="F196" s="19">
        <v>810</v>
      </c>
      <c r="G196" s="45">
        <v>783</v>
      </c>
    </row>
    <row r="197" spans="1:7">
      <c r="A197" s="3"/>
      <c r="B197" s="10" t="s">
        <v>48</v>
      </c>
      <c r="C197" s="19">
        <v>-335.96</v>
      </c>
      <c r="D197" s="19">
        <v>-335.96</v>
      </c>
      <c r="E197" s="19">
        <v>0</v>
      </c>
      <c r="F197" s="19">
        <v>0</v>
      </c>
      <c r="G197" s="45">
        <v>0</v>
      </c>
    </row>
    <row r="198" spans="1:7">
      <c r="A198" s="3"/>
      <c r="B198" s="67" t="s">
        <v>125</v>
      </c>
      <c r="C198" s="19">
        <v>0</v>
      </c>
      <c r="D198" s="19">
        <v>0</v>
      </c>
      <c r="E198" s="19">
        <v>0</v>
      </c>
      <c r="F198" s="19">
        <v>0</v>
      </c>
      <c r="G198" s="45">
        <v>0</v>
      </c>
    </row>
    <row r="199" spans="1:7">
      <c r="A199" s="3"/>
      <c r="B199" s="67" t="s">
        <v>124</v>
      </c>
      <c r="C199" s="19">
        <v>3193</v>
      </c>
      <c r="D199" s="19">
        <v>79.040000000000006</v>
      </c>
      <c r="E199" s="19">
        <v>540</v>
      </c>
      <c r="F199" s="19">
        <v>1345.6</v>
      </c>
      <c r="G199" s="45">
        <v>1228.3599999999999</v>
      </c>
    </row>
    <row r="200" spans="1:7">
      <c r="A200" s="23" t="s">
        <v>10</v>
      </c>
      <c r="B200" s="23" t="s">
        <v>9</v>
      </c>
      <c r="C200" s="24">
        <f>C90+C96+C105+C108+C111+C119+C131+C137+C150+C165+C174+C179+C185+C191+C193</f>
        <v>158850</v>
      </c>
      <c r="D200" s="24">
        <f>D90+D96+D105+D108+D111+D119+D131+D137+D150+D165+D174+D179+D185+D191+D193</f>
        <v>42233.060000000005</v>
      </c>
      <c r="E200" s="24">
        <f>E90+E96+E105+E108+E111+E119+E131+E137+E150+E165+E174+E179+E185+E191+E193</f>
        <v>44487</v>
      </c>
      <c r="F200" s="24">
        <f>F90+F96+F105+F108+F111+F119+F131+F137+F150+F165+F174+F179+F185+F191+F193</f>
        <v>35896.999999999993</v>
      </c>
      <c r="G200" s="24">
        <f>G90+G96+G105+G108+G111+G119+G131+G137+G150+G165+G174+G179+G185+G191+G193</f>
        <v>36232.94</v>
      </c>
    </row>
    <row r="201" spans="1:7">
      <c r="A201" s="4" t="s">
        <v>8</v>
      </c>
      <c r="B201" s="4" t="s">
        <v>7</v>
      </c>
      <c r="C201" s="15">
        <f>C89-C200</f>
        <v>0</v>
      </c>
      <c r="D201" s="15">
        <f>D89-D200</f>
        <v>0</v>
      </c>
      <c r="E201" s="15">
        <f>E89-E200</f>
        <v>0</v>
      </c>
      <c r="F201" s="15">
        <f>F89-F200</f>
        <v>0</v>
      </c>
      <c r="G201" s="15">
        <f>G89-G200</f>
        <v>0</v>
      </c>
    </row>
    <row r="202" spans="1:7">
      <c r="A202" s="23" t="s">
        <v>70</v>
      </c>
      <c r="B202" s="23" t="s">
        <v>69</v>
      </c>
      <c r="C202" s="24">
        <f>C203+C204+C205+C206+C207+C208+C210+C211+C212+C213+C215+C209+C214</f>
        <v>158850</v>
      </c>
      <c r="D202" s="24">
        <f>D203+D204+D205+D206+D207+D208+D210+D211+D212+D213+D215+D209+D214</f>
        <v>42233.060000000012</v>
      </c>
      <c r="E202" s="24">
        <f>E203+E204+E205+E206+E207+E208+E210+E211+E212+E213+E215+E209+E214</f>
        <v>44487</v>
      </c>
      <c r="F202" s="24">
        <f>F203+F204+F205+F206+F207+F208+F210+F211+F212+F213+F215+F209+F214</f>
        <v>35897</v>
      </c>
      <c r="G202" s="24">
        <f>G203+G204+G205+G206+G207+G208+G210+G211+G212+G213+G215+G209+G214</f>
        <v>36232.94</v>
      </c>
    </row>
    <row r="203" spans="1:7">
      <c r="A203" s="3">
        <v>1</v>
      </c>
      <c r="B203" s="2" t="s">
        <v>6</v>
      </c>
      <c r="C203" s="15">
        <f>C91+C112+C120+C138+C151+C166+C194+C132</f>
        <v>73329</v>
      </c>
      <c r="D203" s="15">
        <f>D91+D112+D120+D138+D151+D166+D194+D132</f>
        <v>20548.100000000002</v>
      </c>
      <c r="E203" s="15">
        <f>E91+E112+E120+E138+E151+E166+E194+E132</f>
        <v>15379.77</v>
      </c>
      <c r="F203" s="15">
        <f>F91+F112+F120+F138+F151+F166+F194+F132</f>
        <v>21082.18</v>
      </c>
      <c r="G203" s="15">
        <f>G91+G112+G120+G138+G151+G166+G194+G132</f>
        <v>16318.949999999999</v>
      </c>
    </row>
    <row r="204" spans="1:7">
      <c r="A204" s="3">
        <v>2</v>
      </c>
      <c r="B204" s="2" t="s">
        <v>5</v>
      </c>
      <c r="C204" s="15">
        <f>C92+C97+C113+C121+C139+C152+C167+C175+C180+C191+C195+C133</f>
        <v>31749.96</v>
      </c>
      <c r="D204" s="15">
        <f>D92+D97+D113+D121+D139+D152+D167+D175+D180+D191+D195+D133</f>
        <v>7515</v>
      </c>
      <c r="E204" s="15">
        <f>E92+E97+E113+E121+E139+E152+E167+E175+E180+E191+E195+E133</f>
        <v>10416.08</v>
      </c>
      <c r="F204" s="15">
        <f>F92+F97+F113+F121+F139+F152+F167+F175+F180+F191+F195+F133</f>
        <v>6900.29</v>
      </c>
      <c r="G204" s="15">
        <f>G92+G97+G113+G121+G139+G152+G167+G175+G180+G191+G195+G133</f>
        <v>6918.5900000000011</v>
      </c>
    </row>
    <row r="205" spans="1:7">
      <c r="A205" s="3">
        <v>3</v>
      </c>
      <c r="B205" s="2" t="s">
        <v>73</v>
      </c>
      <c r="C205" s="15">
        <f>C105</f>
        <v>3210</v>
      </c>
      <c r="D205" s="15">
        <f>D105</f>
        <v>1170</v>
      </c>
      <c r="E205" s="15">
        <f>E105</f>
        <v>1200</v>
      </c>
      <c r="F205" s="15">
        <f>F105</f>
        <v>830</v>
      </c>
      <c r="G205" s="15">
        <f>G105</f>
        <v>10</v>
      </c>
    </row>
    <row r="206" spans="1:7">
      <c r="A206" s="3">
        <v>4</v>
      </c>
      <c r="B206" s="2" t="s">
        <v>4</v>
      </c>
      <c r="C206" s="15">
        <f>C186</f>
        <v>28426</v>
      </c>
      <c r="D206" s="15">
        <f>D186</f>
        <v>8450</v>
      </c>
      <c r="E206" s="15">
        <f>E186</f>
        <v>10850</v>
      </c>
      <c r="F206" s="15">
        <f>F186</f>
        <v>1700</v>
      </c>
      <c r="G206" s="15">
        <f>G186</f>
        <v>7426</v>
      </c>
    </row>
    <row r="207" spans="1:7">
      <c r="A207" s="3">
        <v>5</v>
      </c>
      <c r="B207" s="2" t="s">
        <v>126</v>
      </c>
      <c r="C207" s="15">
        <f>C99</f>
        <v>100</v>
      </c>
      <c r="D207" s="15">
        <f>D99</f>
        <v>0</v>
      </c>
      <c r="E207" s="15">
        <f>E99</f>
        <v>20</v>
      </c>
      <c r="F207" s="15">
        <f>F99</f>
        <v>40</v>
      </c>
      <c r="G207" s="15">
        <f>G99</f>
        <v>40</v>
      </c>
    </row>
    <row r="208" spans="1:7">
      <c r="A208" s="3">
        <v>6</v>
      </c>
      <c r="B208" s="2" t="s">
        <v>3</v>
      </c>
      <c r="C208" s="15">
        <f>C98+C109+C115+C140+C153</f>
        <v>6552</v>
      </c>
      <c r="D208" s="15">
        <f>D98+D109+D115+D140+D153</f>
        <v>1832.47</v>
      </c>
      <c r="E208" s="15">
        <f>E98+E109+E115+E140+E153</f>
        <v>1825</v>
      </c>
      <c r="F208" s="15">
        <f>F98+F109+F115+F140+F153</f>
        <v>1539.53</v>
      </c>
      <c r="G208" s="15">
        <f>G98+G109+G115+G140+G153</f>
        <v>1355</v>
      </c>
    </row>
    <row r="209" spans="1:7">
      <c r="A209" s="3">
        <v>7</v>
      </c>
      <c r="B209" s="2" t="s">
        <v>250</v>
      </c>
      <c r="C209" s="15">
        <f>C154</f>
        <v>3077</v>
      </c>
      <c r="D209" s="15">
        <f>D154</f>
        <v>0</v>
      </c>
      <c r="E209" s="15">
        <f>E154</f>
        <v>1540</v>
      </c>
      <c r="F209" s="15">
        <f>F154</f>
        <v>864</v>
      </c>
      <c r="G209" s="15">
        <f>G154</f>
        <v>673</v>
      </c>
    </row>
    <row r="210" spans="1:7">
      <c r="A210" s="3">
        <v>8</v>
      </c>
      <c r="B210" s="2" t="s">
        <v>1</v>
      </c>
      <c r="C210" s="15">
        <f>C93+C122+C134+C155</f>
        <v>3178</v>
      </c>
      <c r="D210" s="15">
        <f>D93+D122+D134+D155</f>
        <v>732.65</v>
      </c>
      <c r="E210" s="15">
        <f>E93+E122+E134+E155</f>
        <v>1049.1500000000001</v>
      </c>
      <c r="F210" s="15">
        <f>F93+F122+F134+F155</f>
        <v>805</v>
      </c>
      <c r="G210" s="15">
        <f>G93+G122+G134+G155</f>
        <v>591.20000000000005</v>
      </c>
    </row>
    <row r="211" spans="1:7">
      <c r="A211" s="3">
        <v>9</v>
      </c>
      <c r="B211" s="2" t="s">
        <v>0</v>
      </c>
      <c r="C211" s="15">
        <f>C123+C141</f>
        <v>181</v>
      </c>
      <c r="D211" s="15">
        <f>D123+D141</f>
        <v>24.9</v>
      </c>
      <c r="E211" s="15">
        <f>E123+E141</f>
        <v>81.900000000000006</v>
      </c>
      <c r="F211" s="15">
        <f>F123+F141</f>
        <v>6.5</v>
      </c>
      <c r="G211" s="15">
        <f>G123+G141</f>
        <v>67.7</v>
      </c>
    </row>
    <row r="212" spans="1:7">
      <c r="A212" s="3">
        <v>10</v>
      </c>
      <c r="B212" s="2" t="s">
        <v>43</v>
      </c>
      <c r="C212" s="15">
        <f>C181+C102</f>
        <v>4107</v>
      </c>
      <c r="D212" s="15">
        <f>D181+D102</f>
        <v>931.4</v>
      </c>
      <c r="E212" s="15">
        <f>E181+E102</f>
        <v>1050.5999999999999</v>
      </c>
      <c r="F212" s="15">
        <f>F181+F102</f>
        <v>238</v>
      </c>
      <c r="G212" s="15">
        <f>G181+G102</f>
        <v>1887</v>
      </c>
    </row>
    <row r="213" spans="1:7">
      <c r="A213" s="3">
        <v>11</v>
      </c>
      <c r="B213" s="2" t="s">
        <v>40</v>
      </c>
      <c r="C213" s="15">
        <f>C124+C142+C156+C169+C196+C189+C116</f>
        <v>5224</v>
      </c>
      <c r="D213" s="15">
        <f>D124+D142+D156+D169+D196+D189+D116</f>
        <v>1299</v>
      </c>
      <c r="E213" s="15">
        <f>E124+E142+E156+E169+E196+E189+E116</f>
        <v>1079</v>
      </c>
      <c r="F213" s="15">
        <f>F124+F142+F156+F169+F196+F189+F116</f>
        <v>1896</v>
      </c>
      <c r="G213" s="15">
        <f>G124+G142+G156+G169+G196+G189+G116</f>
        <v>950</v>
      </c>
    </row>
    <row r="214" spans="1:7">
      <c r="A214" s="3">
        <v>12</v>
      </c>
      <c r="B214" s="2" t="s">
        <v>255</v>
      </c>
      <c r="C214" s="15">
        <f>C176</f>
        <v>100</v>
      </c>
      <c r="D214" s="15">
        <f>D176</f>
        <v>100</v>
      </c>
      <c r="E214" s="15">
        <f>E176</f>
        <v>0</v>
      </c>
      <c r="F214" s="15">
        <f>F176</f>
        <v>0</v>
      </c>
      <c r="G214" s="15">
        <f>G176</f>
        <v>0</v>
      </c>
    </row>
    <row r="215" spans="1:7">
      <c r="A215" s="3">
        <v>13</v>
      </c>
      <c r="B215" s="1" t="s">
        <v>49</v>
      </c>
      <c r="C215" s="15">
        <f>C94+C170+C157+C197+C125</f>
        <v>-383.96</v>
      </c>
      <c r="D215" s="15">
        <f>D94+D170+D157+D197+D125</f>
        <v>-370.46</v>
      </c>
      <c r="E215" s="15">
        <f>E94+E170+E157+E197+E125</f>
        <v>-4.5</v>
      </c>
      <c r="F215" s="15">
        <f>F94+F170+F157+F197+F125</f>
        <v>-4.5</v>
      </c>
      <c r="G215" s="15">
        <f>G94+G170+G157+G197+G125</f>
        <v>-4.5</v>
      </c>
    </row>
    <row r="217" spans="1:7">
      <c r="B217" s="22" t="s">
        <v>260</v>
      </c>
      <c r="C217" s="22"/>
      <c r="D217" s="22"/>
    </row>
    <row r="219" spans="1:7">
      <c r="A219" s="8" t="s">
        <v>36</v>
      </c>
      <c r="B219" s="52" t="s">
        <v>35</v>
      </c>
      <c r="C219" s="48" t="s">
        <v>71</v>
      </c>
      <c r="D219" s="48" t="s">
        <v>71</v>
      </c>
      <c r="E219" s="48" t="s">
        <v>71</v>
      </c>
      <c r="F219" s="48" t="s">
        <v>71</v>
      </c>
      <c r="G219" s="60" t="s">
        <v>71</v>
      </c>
    </row>
    <row r="220" spans="1:7">
      <c r="A220" s="47" t="s">
        <v>32</v>
      </c>
      <c r="B220" s="53"/>
      <c r="C220" s="49" t="s">
        <v>77</v>
      </c>
      <c r="D220" s="49" t="s">
        <v>85</v>
      </c>
      <c r="E220" s="49" t="s">
        <v>85</v>
      </c>
      <c r="F220" s="49" t="s">
        <v>85</v>
      </c>
      <c r="G220" s="61" t="s">
        <v>85</v>
      </c>
    </row>
    <row r="221" spans="1:7">
      <c r="A221" s="47"/>
      <c r="B221" s="53"/>
      <c r="C221" s="49"/>
      <c r="D221" s="49" t="s">
        <v>26</v>
      </c>
      <c r="E221" s="49" t="s">
        <v>10</v>
      </c>
      <c r="F221" s="49" t="s">
        <v>8</v>
      </c>
      <c r="G221" s="61" t="s">
        <v>70</v>
      </c>
    </row>
    <row r="222" spans="1:7">
      <c r="A222" s="55"/>
      <c r="B222" s="54"/>
      <c r="C222" s="50" t="s">
        <v>245</v>
      </c>
      <c r="D222" s="50" t="s">
        <v>245</v>
      </c>
      <c r="E222" s="50" t="s">
        <v>245</v>
      </c>
      <c r="F222" s="50" t="s">
        <v>245</v>
      </c>
      <c r="G222" s="50" t="s">
        <v>245</v>
      </c>
    </row>
    <row r="223" spans="1:7">
      <c r="A223" s="6" t="s">
        <v>31</v>
      </c>
      <c r="B223" s="6" t="s">
        <v>30</v>
      </c>
      <c r="C223" s="6">
        <v>1</v>
      </c>
      <c r="D223" s="6">
        <v>2</v>
      </c>
      <c r="E223" s="6">
        <v>3</v>
      </c>
      <c r="F223" s="44">
        <v>4</v>
      </c>
      <c r="G223" s="51" t="s">
        <v>88</v>
      </c>
    </row>
    <row r="224" spans="1:7">
      <c r="A224" s="4">
        <v>1</v>
      </c>
      <c r="B224" s="16" t="s">
        <v>127</v>
      </c>
      <c r="C224" s="12">
        <f>C225+C226+C227+C228+C229+C230+C231</f>
        <v>3880</v>
      </c>
      <c r="D224" s="12">
        <f>D225+D226+D227+D228+D229+D230+D231</f>
        <v>1217.43</v>
      </c>
      <c r="E224" s="12">
        <f>E225+E226+E227+E228+E229+E230+E231</f>
        <v>846.99999999999989</v>
      </c>
      <c r="F224" s="12">
        <f>F225+F226+F227+F228+F229+F230+F231</f>
        <v>854.07</v>
      </c>
      <c r="G224" s="12">
        <f>G225+G226+G227+G228+G229+G230+G231</f>
        <v>961.5</v>
      </c>
    </row>
    <row r="225" spans="1:7">
      <c r="A225" s="3"/>
      <c r="B225" s="9" t="s">
        <v>55</v>
      </c>
      <c r="C225" s="11">
        <v>390</v>
      </c>
      <c r="D225" s="11">
        <v>3</v>
      </c>
      <c r="E225" s="11">
        <v>79</v>
      </c>
      <c r="F225" s="11">
        <v>108</v>
      </c>
      <c r="G225" s="45">
        <v>200</v>
      </c>
    </row>
    <row r="226" spans="1:7">
      <c r="A226" s="3"/>
      <c r="B226" s="9" t="s">
        <v>56</v>
      </c>
      <c r="C226" s="11">
        <v>2400</v>
      </c>
      <c r="D226" s="11">
        <v>778</v>
      </c>
      <c r="E226" s="11">
        <v>543</v>
      </c>
      <c r="F226" s="11">
        <v>543</v>
      </c>
      <c r="G226" s="45">
        <v>536</v>
      </c>
    </row>
    <row r="227" spans="1:7">
      <c r="A227" s="3"/>
      <c r="B227" s="9" t="s">
        <v>128</v>
      </c>
      <c r="C227" s="11">
        <v>235</v>
      </c>
      <c r="D227" s="11">
        <v>96.7</v>
      </c>
      <c r="E227" s="11">
        <v>50.3</v>
      </c>
      <c r="F227" s="11">
        <v>44</v>
      </c>
      <c r="G227" s="45">
        <v>44</v>
      </c>
    </row>
    <row r="228" spans="1:7">
      <c r="A228" s="3"/>
      <c r="B228" s="9" t="s">
        <v>129</v>
      </c>
      <c r="C228" s="11">
        <v>390</v>
      </c>
      <c r="D228" s="11">
        <v>173.73</v>
      </c>
      <c r="E228" s="11">
        <v>71.900000000000006</v>
      </c>
      <c r="F228" s="11">
        <v>75.97</v>
      </c>
      <c r="G228" s="45">
        <v>68.400000000000006</v>
      </c>
    </row>
    <row r="229" spans="1:7">
      <c r="A229" s="3"/>
      <c r="B229" s="9" t="s">
        <v>130</v>
      </c>
      <c r="C229" s="11">
        <v>120</v>
      </c>
      <c r="D229" s="11">
        <v>73</v>
      </c>
      <c r="E229" s="11">
        <v>31</v>
      </c>
      <c r="F229" s="11">
        <v>5</v>
      </c>
      <c r="G229" s="45">
        <v>11</v>
      </c>
    </row>
    <row r="230" spans="1:7">
      <c r="A230" s="3"/>
      <c r="B230" s="9" t="s">
        <v>131</v>
      </c>
      <c r="C230" s="11">
        <v>210</v>
      </c>
      <c r="D230" s="11">
        <v>88</v>
      </c>
      <c r="E230" s="11">
        <v>41</v>
      </c>
      <c r="F230" s="11">
        <v>46</v>
      </c>
      <c r="G230" s="45">
        <v>35</v>
      </c>
    </row>
    <row r="231" spans="1:7">
      <c r="A231" s="3"/>
      <c r="B231" s="9" t="s">
        <v>132</v>
      </c>
      <c r="C231" s="11">
        <v>135</v>
      </c>
      <c r="D231" s="11">
        <v>5</v>
      </c>
      <c r="E231" s="11">
        <v>30.8</v>
      </c>
      <c r="F231" s="11">
        <v>32.1</v>
      </c>
      <c r="G231" s="45">
        <v>67.099999999999994</v>
      </c>
    </row>
    <row r="232" spans="1:7">
      <c r="A232" s="4">
        <v>2</v>
      </c>
      <c r="B232" s="16" t="s">
        <v>133</v>
      </c>
      <c r="C232" s="12">
        <v>6532</v>
      </c>
      <c r="D232" s="12">
        <v>1825.97</v>
      </c>
      <c r="E232" s="12">
        <v>1819</v>
      </c>
      <c r="F232" s="12">
        <v>1534.03</v>
      </c>
      <c r="G232" s="12">
        <v>1353</v>
      </c>
    </row>
    <row r="233" spans="1:7">
      <c r="A233" s="23" t="s">
        <v>26</v>
      </c>
      <c r="B233" s="23" t="s">
        <v>25</v>
      </c>
      <c r="C233" s="24">
        <f>C224+C232</f>
        <v>10412</v>
      </c>
      <c r="D233" s="24">
        <f>D224+D232</f>
        <v>3043.4</v>
      </c>
      <c r="E233" s="24">
        <f>E224+E232</f>
        <v>2666</v>
      </c>
      <c r="F233" s="24">
        <f>F224+F232</f>
        <v>2388.1</v>
      </c>
      <c r="G233" s="24">
        <f>G224+G232</f>
        <v>2314.5</v>
      </c>
    </row>
    <row r="234" spans="1:7">
      <c r="A234" s="4">
        <v>1</v>
      </c>
      <c r="B234" s="16" t="s">
        <v>23</v>
      </c>
      <c r="C234" s="12">
        <f>C235+C236</f>
        <v>634</v>
      </c>
      <c r="D234" s="12">
        <f>D235+D236</f>
        <v>200</v>
      </c>
      <c r="E234" s="12">
        <f>E235+E236</f>
        <v>141</v>
      </c>
      <c r="F234" s="12">
        <f>F235+F236</f>
        <v>156</v>
      </c>
      <c r="G234" s="12">
        <f>G235+G236</f>
        <v>137</v>
      </c>
    </row>
    <row r="235" spans="1:7">
      <c r="A235" s="4"/>
      <c r="B235" s="10" t="s">
        <v>37</v>
      </c>
      <c r="C235" s="59">
        <v>340</v>
      </c>
      <c r="D235" s="59">
        <v>130</v>
      </c>
      <c r="E235" s="59">
        <v>69</v>
      </c>
      <c r="F235" s="59">
        <v>73</v>
      </c>
      <c r="G235" s="45">
        <v>68</v>
      </c>
    </row>
    <row r="236" spans="1:7">
      <c r="A236" s="3"/>
      <c r="B236" s="10" t="s">
        <v>38</v>
      </c>
      <c r="C236" s="20">
        <v>294</v>
      </c>
      <c r="D236" s="20">
        <v>70</v>
      </c>
      <c r="E236" s="20">
        <v>72</v>
      </c>
      <c r="F236" s="20">
        <v>83</v>
      </c>
      <c r="G236" s="45">
        <v>69</v>
      </c>
    </row>
    <row r="237" spans="1:7">
      <c r="A237" s="3"/>
      <c r="B237" s="66" t="s">
        <v>92</v>
      </c>
      <c r="C237" s="65">
        <v>634</v>
      </c>
      <c r="D237" s="65">
        <v>200</v>
      </c>
      <c r="E237" s="65">
        <v>141</v>
      </c>
      <c r="F237" s="65">
        <v>156</v>
      </c>
      <c r="G237" s="64">
        <v>137</v>
      </c>
    </row>
    <row r="238" spans="1:7">
      <c r="A238" s="4">
        <v>2</v>
      </c>
      <c r="B238" s="16" t="s">
        <v>21</v>
      </c>
      <c r="C238" s="12">
        <f>C239+C240+C241</f>
        <v>4760</v>
      </c>
      <c r="D238" s="12">
        <f>D239+D240+D241</f>
        <v>1386</v>
      </c>
      <c r="E238" s="12">
        <f>E239+E240+E241</f>
        <v>1127</v>
      </c>
      <c r="F238" s="12">
        <f>F239+F240+F241</f>
        <v>1127</v>
      </c>
      <c r="G238" s="12">
        <f>G239+G240+G241</f>
        <v>1120</v>
      </c>
    </row>
    <row r="239" spans="1:7">
      <c r="A239" s="3"/>
      <c r="B239" s="10" t="s">
        <v>37</v>
      </c>
      <c r="C239" s="13">
        <v>4020</v>
      </c>
      <c r="D239" s="13">
        <v>1168</v>
      </c>
      <c r="E239" s="13">
        <v>960</v>
      </c>
      <c r="F239" s="13">
        <v>959</v>
      </c>
      <c r="G239" s="45">
        <v>933</v>
      </c>
    </row>
    <row r="240" spans="1:7">
      <c r="A240" s="3"/>
      <c r="B240" s="10" t="s">
        <v>38</v>
      </c>
      <c r="C240" s="13">
        <v>740</v>
      </c>
      <c r="D240" s="13">
        <v>218</v>
      </c>
      <c r="E240" s="13">
        <v>167</v>
      </c>
      <c r="F240" s="13">
        <v>168</v>
      </c>
      <c r="G240" s="45">
        <v>187</v>
      </c>
    </row>
    <row r="241" spans="1:7">
      <c r="A241" s="3"/>
      <c r="B241" s="10" t="s">
        <v>84</v>
      </c>
      <c r="C241" s="13">
        <v>0</v>
      </c>
      <c r="D241" s="13">
        <v>0</v>
      </c>
      <c r="E241" s="13">
        <v>0</v>
      </c>
      <c r="F241" s="13">
        <v>0</v>
      </c>
      <c r="G241" s="45">
        <v>0</v>
      </c>
    </row>
    <row r="242" spans="1:7">
      <c r="A242" s="3"/>
      <c r="B242" s="67" t="s">
        <v>96</v>
      </c>
      <c r="C242" s="68">
        <v>4760</v>
      </c>
      <c r="D242" s="68">
        <v>1386</v>
      </c>
      <c r="E242" s="68">
        <v>1127</v>
      </c>
      <c r="F242" s="68">
        <v>1127</v>
      </c>
      <c r="G242" s="64">
        <v>1120</v>
      </c>
    </row>
    <row r="243" spans="1:7">
      <c r="A243" s="4">
        <v>3</v>
      </c>
      <c r="B243" s="16" t="s">
        <v>18</v>
      </c>
      <c r="C243" s="12">
        <f>C244+C245+C246</f>
        <v>4315</v>
      </c>
      <c r="D243" s="12">
        <f>D244+D245+D246</f>
        <v>1253.4000000000001</v>
      </c>
      <c r="E243" s="12">
        <f>E244+E245+E246</f>
        <v>1227</v>
      </c>
      <c r="F243" s="12">
        <f>F244+F245+F246</f>
        <v>941.09999999999991</v>
      </c>
      <c r="G243" s="12">
        <f>G244+G245+G246</f>
        <v>893.5</v>
      </c>
    </row>
    <row r="244" spans="1:7">
      <c r="A244" s="3"/>
      <c r="B244" s="10" t="s">
        <v>37</v>
      </c>
      <c r="C244" s="13">
        <v>2313.5</v>
      </c>
      <c r="D244" s="13">
        <v>714.55</v>
      </c>
      <c r="E244" s="13">
        <v>573.35</v>
      </c>
      <c r="F244" s="13">
        <v>527.04999999999995</v>
      </c>
      <c r="G244" s="45">
        <v>498.55</v>
      </c>
    </row>
    <row r="245" spans="1:7">
      <c r="A245" s="3"/>
      <c r="B245" s="10" t="s">
        <v>38</v>
      </c>
      <c r="C245" s="13">
        <v>2003.6</v>
      </c>
      <c r="D245" s="13">
        <v>540.95000000000005</v>
      </c>
      <c r="E245" s="13">
        <v>653.65</v>
      </c>
      <c r="F245" s="13">
        <v>414.05</v>
      </c>
      <c r="G245" s="45">
        <v>394.95</v>
      </c>
    </row>
    <row r="246" spans="1:7">
      <c r="A246" s="3"/>
      <c r="B246" s="10" t="s">
        <v>261</v>
      </c>
      <c r="C246" s="13">
        <v>-2.1</v>
      </c>
      <c r="D246" s="13">
        <v>-2.1</v>
      </c>
      <c r="E246" s="13">
        <v>0</v>
      </c>
      <c r="F246" s="13">
        <v>0</v>
      </c>
      <c r="G246" s="45">
        <v>0</v>
      </c>
    </row>
    <row r="247" spans="1:7">
      <c r="A247" s="3"/>
      <c r="B247" s="67" t="s">
        <v>103</v>
      </c>
      <c r="C247" s="68">
        <v>2160</v>
      </c>
      <c r="D247" s="68">
        <v>631.4</v>
      </c>
      <c r="E247" s="68">
        <v>549.20000000000005</v>
      </c>
      <c r="F247" s="68">
        <v>530</v>
      </c>
      <c r="G247" s="64">
        <v>449.4</v>
      </c>
    </row>
    <row r="248" spans="1:7">
      <c r="A248" s="3"/>
      <c r="B248" s="67" t="s">
        <v>104</v>
      </c>
      <c r="C248" s="68">
        <v>435</v>
      </c>
      <c r="D248" s="68">
        <v>122</v>
      </c>
      <c r="E248" s="68">
        <v>98</v>
      </c>
      <c r="F248" s="68">
        <v>73</v>
      </c>
      <c r="G248" s="64">
        <v>142</v>
      </c>
    </row>
    <row r="249" spans="1:7">
      <c r="A249" s="3"/>
      <c r="B249" s="67" t="s">
        <v>105</v>
      </c>
      <c r="C249" s="68">
        <v>1720</v>
      </c>
      <c r="D249" s="68">
        <v>500</v>
      </c>
      <c r="E249" s="68">
        <v>579.79999999999995</v>
      </c>
      <c r="F249" s="68">
        <v>338.1</v>
      </c>
      <c r="G249" s="64">
        <v>302.10000000000002</v>
      </c>
    </row>
    <row r="250" spans="1:7">
      <c r="A250" s="4">
        <v>4</v>
      </c>
      <c r="B250" s="16" t="s">
        <v>17</v>
      </c>
      <c r="C250" s="12">
        <f>C251+C252</f>
        <v>703</v>
      </c>
      <c r="D250" s="12">
        <f>D251+D252</f>
        <v>204</v>
      </c>
      <c r="E250" s="12">
        <f>E251+E252</f>
        <v>171</v>
      </c>
      <c r="F250" s="12">
        <f>F251+F252</f>
        <v>164</v>
      </c>
      <c r="G250" s="12">
        <f>G251+G252</f>
        <v>164</v>
      </c>
    </row>
    <row r="251" spans="1:7">
      <c r="A251" s="3"/>
      <c r="B251" s="10" t="s">
        <v>37</v>
      </c>
      <c r="C251" s="13">
        <v>289</v>
      </c>
      <c r="D251" s="13">
        <v>85</v>
      </c>
      <c r="E251" s="13">
        <v>69</v>
      </c>
      <c r="F251" s="13">
        <v>68</v>
      </c>
      <c r="G251" s="45">
        <v>67</v>
      </c>
    </row>
    <row r="252" spans="1:7">
      <c r="A252" s="3"/>
      <c r="B252" s="10" t="s">
        <v>38</v>
      </c>
      <c r="C252" s="13">
        <v>414</v>
      </c>
      <c r="D252" s="13">
        <v>119</v>
      </c>
      <c r="E252" s="13">
        <v>102</v>
      </c>
      <c r="F252" s="13">
        <v>96</v>
      </c>
      <c r="G252" s="45">
        <v>97</v>
      </c>
    </row>
    <row r="253" spans="1:7">
      <c r="A253" s="3"/>
      <c r="B253" s="67" t="s">
        <v>110</v>
      </c>
      <c r="C253" s="68">
        <v>703</v>
      </c>
      <c r="D253" s="68">
        <v>204</v>
      </c>
      <c r="E253" s="68">
        <v>171</v>
      </c>
      <c r="F253" s="68">
        <v>164</v>
      </c>
      <c r="G253" s="64">
        <v>164</v>
      </c>
    </row>
    <row r="254" spans="1:7">
      <c r="A254" s="23" t="s">
        <v>10</v>
      </c>
      <c r="B254" s="23" t="s">
        <v>9</v>
      </c>
      <c r="C254" s="24">
        <f>C234+C238+C243+C250</f>
        <v>10412</v>
      </c>
      <c r="D254" s="24">
        <f>D234+D238+D243+D250</f>
        <v>3043.4</v>
      </c>
      <c r="E254" s="24">
        <f>E234+E238+E243+E250</f>
        <v>2666</v>
      </c>
      <c r="F254" s="24">
        <f>F234+F238+F243+F250</f>
        <v>2388.1</v>
      </c>
      <c r="G254" s="24">
        <f>G234+G238+G243+G250</f>
        <v>2314.5</v>
      </c>
    </row>
    <row r="255" spans="1:7">
      <c r="A255" s="4" t="s">
        <v>8</v>
      </c>
      <c r="B255" s="4" t="s">
        <v>7</v>
      </c>
      <c r="C255" s="15">
        <f>C233-C254</f>
        <v>0</v>
      </c>
      <c r="D255" s="15">
        <f>D233-D254</f>
        <v>0</v>
      </c>
      <c r="E255" s="15">
        <f>E233-E254</f>
        <v>0</v>
      </c>
      <c r="F255" s="15">
        <f>F233-F254</f>
        <v>0</v>
      </c>
      <c r="G255" s="15">
        <f>G233-G254</f>
        <v>0</v>
      </c>
    </row>
    <row r="256" spans="1:7">
      <c r="A256" s="23" t="s">
        <v>70</v>
      </c>
      <c r="B256" s="23" t="s">
        <v>69</v>
      </c>
      <c r="C256" s="24">
        <f>C257+C258+C260+C259</f>
        <v>10412</v>
      </c>
      <c r="D256" s="24">
        <f>D257+D258+D260+D259</f>
        <v>3043.4</v>
      </c>
      <c r="E256" s="24">
        <f>E257+E258+E260+E259</f>
        <v>2666</v>
      </c>
      <c r="F256" s="24">
        <f>F257+F258+F260+F259</f>
        <v>2388.1</v>
      </c>
      <c r="G256" s="24">
        <f>G257+G258+G260+G259</f>
        <v>2314.5</v>
      </c>
    </row>
    <row r="257" spans="1:7">
      <c r="A257" s="3">
        <v>1</v>
      </c>
      <c r="B257" s="2" t="s">
        <v>6</v>
      </c>
      <c r="C257" s="15">
        <f>C239+C244+C251+C235</f>
        <v>6962.5</v>
      </c>
      <c r="D257" s="15">
        <f>D239+D244+D251+D235</f>
        <v>2097.5500000000002</v>
      </c>
      <c r="E257" s="15">
        <f>E239+E244+E251+E235</f>
        <v>1671.35</v>
      </c>
      <c r="F257" s="15">
        <f>F239+F244+F251+F235</f>
        <v>1627.05</v>
      </c>
      <c r="G257" s="15">
        <f>G239+G244+G251+G235</f>
        <v>1566.55</v>
      </c>
    </row>
    <row r="258" spans="1:7">
      <c r="A258" s="3">
        <v>2</v>
      </c>
      <c r="B258" s="2" t="s">
        <v>5</v>
      </c>
      <c r="C258" s="15">
        <f>C236+C240+C245+C252</f>
        <v>3451.6</v>
      </c>
      <c r="D258" s="15">
        <f>D236+D240+D245+D252</f>
        <v>947.95</v>
      </c>
      <c r="E258" s="15">
        <f>E236+E240+E245+E252</f>
        <v>994.65</v>
      </c>
      <c r="F258" s="15">
        <f>F236+F240+F245+F252</f>
        <v>761.05</v>
      </c>
      <c r="G258" s="15">
        <f>G236+G240+G245+G252</f>
        <v>747.95</v>
      </c>
    </row>
    <row r="259" spans="1:7">
      <c r="A259" s="3">
        <v>3</v>
      </c>
      <c r="B259" s="1" t="s">
        <v>134</v>
      </c>
      <c r="C259" s="15">
        <f>C241</f>
        <v>0</v>
      </c>
      <c r="D259" s="15">
        <f>D241</f>
        <v>0</v>
      </c>
      <c r="E259" s="15">
        <f>E241</f>
        <v>0</v>
      </c>
      <c r="F259" s="15">
        <f>F241</f>
        <v>0</v>
      </c>
      <c r="G259" s="15">
        <f>G241</f>
        <v>0</v>
      </c>
    </row>
    <row r="260" spans="1:7">
      <c r="A260" s="3">
        <v>4</v>
      </c>
      <c r="B260" s="182" t="s">
        <v>262</v>
      </c>
      <c r="C260" s="15">
        <f>C246</f>
        <v>-2.1</v>
      </c>
      <c r="D260" s="15">
        <f>D246</f>
        <v>-2.1</v>
      </c>
      <c r="E260" s="15">
        <f>E246</f>
        <v>0</v>
      </c>
      <c r="F260" s="15">
        <f>F246</f>
        <v>0</v>
      </c>
      <c r="G260" s="15">
        <f>G246</f>
        <v>0</v>
      </c>
    </row>
    <row r="262" spans="1:7">
      <c r="B262" s="22" t="s">
        <v>263</v>
      </c>
      <c r="C262" s="22"/>
      <c r="D262" s="22"/>
    </row>
    <row r="264" spans="1:7">
      <c r="A264" s="8" t="s">
        <v>36</v>
      </c>
      <c r="B264" s="52" t="s">
        <v>35</v>
      </c>
      <c r="C264" s="48" t="s">
        <v>71</v>
      </c>
      <c r="D264" s="48" t="s">
        <v>71</v>
      </c>
      <c r="E264" s="48" t="s">
        <v>71</v>
      </c>
      <c r="F264" s="48" t="s">
        <v>71</v>
      </c>
      <c r="G264" s="60" t="s">
        <v>71</v>
      </c>
    </row>
    <row r="265" spans="1:7">
      <c r="A265" s="47" t="s">
        <v>32</v>
      </c>
      <c r="B265" s="53"/>
      <c r="C265" s="49" t="s">
        <v>77</v>
      </c>
      <c r="D265" s="49" t="s">
        <v>85</v>
      </c>
      <c r="E265" s="49" t="s">
        <v>85</v>
      </c>
      <c r="F265" s="49" t="s">
        <v>85</v>
      </c>
      <c r="G265" s="61" t="s">
        <v>85</v>
      </c>
    </row>
    <row r="266" spans="1:7">
      <c r="A266" s="47"/>
      <c r="B266" s="53"/>
      <c r="C266" s="49"/>
      <c r="D266" s="49" t="s">
        <v>26</v>
      </c>
      <c r="E266" s="49" t="s">
        <v>10</v>
      </c>
      <c r="F266" s="49" t="s">
        <v>8</v>
      </c>
      <c r="G266" s="61" t="s">
        <v>70</v>
      </c>
    </row>
    <row r="267" spans="1:7">
      <c r="A267" s="55"/>
      <c r="B267" s="54"/>
      <c r="C267" s="50" t="s">
        <v>245</v>
      </c>
      <c r="D267" s="50" t="s">
        <v>245</v>
      </c>
      <c r="E267" s="50" t="s">
        <v>245</v>
      </c>
      <c r="F267" s="50" t="s">
        <v>245</v>
      </c>
      <c r="G267" s="50" t="s">
        <v>245</v>
      </c>
    </row>
    <row r="268" spans="1:7">
      <c r="A268" s="6" t="s">
        <v>31</v>
      </c>
      <c r="B268" s="6" t="s">
        <v>30</v>
      </c>
      <c r="C268" s="6">
        <v>1</v>
      </c>
      <c r="D268" s="6">
        <v>2</v>
      </c>
      <c r="E268" s="6">
        <v>3</v>
      </c>
      <c r="F268" s="44">
        <v>4</v>
      </c>
      <c r="G268" s="51" t="s">
        <v>88</v>
      </c>
    </row>
    <row r="269" spans="1:7">
      <c r="A269" s="4">
        <v>1</v>
      </c>
      <c r="B269" s="16" t="s">
        <v>127</v>
      </c>
      <c r="C269" s="12">
        <f>C270+C272+C273+C274+C275+C276+C279+C271+C277+C278</f>
        <v>4205.34</v>
      </c>
      <c r="D269" s="12">
        <f>D270+D272+D273+D274+D275+D276+D279+D271+D277+D278</f>
        <v>1332.6999999999998</v>
      </c>
      <c r="E269" s="12">
        <f>E270+E272+E273+E274+E275+E276+E279+E271+E277+E278</f>
        <v>1229.1599999999999</v>
      </c>
      <c r="F269" s="12">
        <f>F270+F272+F273+F274+F275+F276+F279+F271+F277+F278</f>
        <v>661.43</v>
      </c>
      <c r="G269" s="12">
        <f>G270+G272+G273+G274+G275+G276+G279+G271+G277+G278</f>
        <v>982.05</v>
      </c>
    </row>
    <row r="270" spans="1:7">
      <c r="A270" s="3"/>
      <c r="B270" s="9" t="s">
        <v>55</v>
      </c>
      <c r="C270" s="11">
        <v>835.54</v>
      </c>
      <c r="D270" s="11">
        <v>254.5</v>
      </c>
      <c r="E270" s="11">
        <v>232.76</v>
      </c>
      <c r="F270" s="11">
        <v>194.63</v>
      </c>
      <c r="G270" s="45">
        <v>153.65</v>
      </c>
    </row>
    <row r="271" spans="1:7">
      <c r="A271" s="3"/>
      <c r="B271" s="9" t="s">
        <v>135</v>
      </c>
      <c r="C271" s="11">
        <v>250</v>
      </c>
      <c r="D271" s="11">
        <v>65.099999999999994</v>
      </c>
      <c r="E271" s="11">
        <v>64</v>
      </c>
      <c r="F271" s="11">
        <v>66.5</v>
      </c>
      <c r="G271" s="45">
        <v>54.4</v>
      </c>
    </row>
    <row r="272" spans="1:7">
      <c r="A272" s="3"/>
      <c r="B272" s="9" t="s">
        <v>136</v>
      </c>
      <c r="C272" s="11">
        <v>105.8</v>
      </c>
      <c r="D272" s="11">
        <v>40.700000000000003</v>
      </c>
      <c r="E272" s="11">
        <v>34.200000000000003</v>
      </c>
      <c r="F272" s="11">
        <v>20.9</v>
      </c>
      <c r="G272" s="45">
        <v>10</v>
      </c>
    </row>
    <row r="273" spans="1:7">
      <c r="A273" s="3"/>
      <c r="B273" s="9" t="s">
        <v>137</v>
      </c>
      <c r="C273" s="11">
        <v>2455.5</v>
      </c>
      <c r="D273" s="11">
        <v>784.4</v>
      </c>
      <c r="E273" s="11">
        <v>747.1</v>
      </c>
      <c r="F273" s="11">
        <v>262.5</v>
      </c>
      <c r="G273" s="45">
        <v>661.5</v>
      </c>
    </row>
    <row r="274" spans="1:7">
      <c r="A274" s="3"/>
      <c r="B274" s="9" t="s">
        <v>138</v>
      </c>
      <c r="C274" s="11">
        <v>40</v>
      </c>
      <c r="D274" s="11">
        <v>12</v>
      </c>
      <c r="E274" s="11">
        <v>11</v>
      </c>
      <c r="F274" s="11">
        <v>11</v>
      </c>
      <c r="G274" s="45">
        <v>6</v>
      </c>
    </row>
    <row r="275" spans="1:7">
      <c r="A275" s="3"/>
      <c r="B275" s="9" t="s">
        <v>139</v>
      </c>
      <c r="C275" s="11">
        <v>10</v>
      </c>
      <c r="D275" s="11">
        <v>2</v>
      </c>
      <c r="E275" s="11">
        <v>2</v>
      </c>
      <c r="F275" s="11">
        <v>2</v>
      </c>
      <c r="G275" s="45">
        <v>4</v>
      </c>
    </row>
    <row r="276" spans="1:7">
      <c r="A276" s="3"/>
      <c r="B276" s="9" t="s">
        <v>140</v>
      </c>
      <c r="C276" s="11">
        <v>8</v>
      </c>
      <c r="D276" s="11">
        <v>1.9</v>
      </c>
      <c r="E276" s="11">
        <v>1</v>
      </c>
      <c r="F276" s="11">
        <v>1</v>
      </c>
      <c r="G276" s="45">
        <v>4.0999999999999996</v>
      </c>
    </row>
    <row r="277" spans="1:7">
      <c r="A277" s="3"/>
      <c r="B277" s="9" t="s">
        <v>130</v>
      </c>
      <c r="C277" s="11">
        <v>237</v>
      </c>
      <c r="D277" s="11">
        <v>83.5</v>
      </c>
      <c r="E277" s="11">
        <v>68.5</v>
      </c>
      <c r="F277" s="11">
        <v>47.5</v>
      </c>
      <c r="G277" s="45">
        <v>37.5</v>
      </c>
    </row>
    <row r="278" spans="1:7">
      <c r="A278" s="3"/>
      <c r="B278" s="9" t="s">
        <v>141</v>
      </c>
      <c r="C278" s="11">
        <v>1</v>
      </c>
      <c r="D278" s="11">
        <v>1</v>
      </c>
      <c r="E278" s="11">
        <v>0</v>
      </c>
      <c r="F278" s="11">
        <v>0</v>
      </c>
      <c r="G278" s="45">
        <v>0</v>
      </c>
    </row>
    <row r="279" spans="1:7">
      <c r="A279" s="3"/>
      <c r="B279" s="9" t="s">
        <v>132</v>
      </c>
      <c r="C279" s="11">
        <v>262.5</v>
      </c>
      <c r="D279" s="11">
        <v>87.6</v>
      </c>
      <c r="E279" s="11">
        <v>68.599999999999994</v>
      </c>
      <c r="F279" s="11">
        <v>55.4</v>
      </c>
      <c r="G279" s="45">
        <v>50.9</v>
      </c>
    </row>
    <row r="280" spans="1:7">
      <c r="A280" s="4">
        <v>2</v>
      </c>
      <c r="B280" s="16" t="s">
        <v>142</v>
      </c>
      <c r="C280" s="12">
        <v>3</v>
      </c>
      <c r="D280" s="12">
        <v>2</v>
      </c>
      <c r="E280" s="12">
        <v>1</v>
      </c>
      <c r="F280" s="12">
        <v>0</v>
      </c>
      <c r="G280" s="12">
        <v>0</v>
      </c>
    </row>
    <row r="281" spans="1:7">
      <c r="A281" s="23" t="s">
        <v>26</v>
      </c>
      <c r="B281" s="23" t="s">
        <v>25</v>
      </c>
      <c r="C281" s="24">
        <f>C269+C280</f>
        <v>4208.34</v>
      </c>
      <c r="D281" s="24">
        <f>D269+D280</f>
        <v>1334.6999999999998</v>
      </c>
      <c r="E281" s="24">
        <f>E269+E280</f>
        <v>1230.1599999999999</v>
      </c>
      <c r="F281" s="24">
        <f>F269+F280</f>
        <v>661.43</v>
      </c>
      <c r="G281" s="24">
        <f>G269+G280</f>
        <v>982.05</v>
      </c>
    </row>
    <row r="282" spans="1:7">
      <c r="A282" s="4">
        <v>1</v>
      </c>
      <c r="B282" s="16" t="s">
        <v>20</v>
      </c>
      <c r="C282" s="12">
        <f>C283+C284+C285</f>
        <v>4208.34</v>
      </c>
      <c r="D282" s="12">
        <f>D283+D284+D285</f>
        <v>1334.7</v>
      </c>
      <c r="E282" s="12">
        <f>E283+E284+E285</f>
        <v>1230.1600000000001</v>
      </c>
      <c r="F282" s="12">
        <f>F283+F284+F285</f>
        <v>661.43000000000006</v>
      </c>
      <c r="G282" s="12">
        <f>G283+G284+G285</f>
        <v>982.05</v>
      </c>
    </row>
    <row r="283" spans="1:7">
      <c r="A283" s="3"/>
      <c r="B283" s="10" t="s">
        <v>37</v>
      </c>
      <c r="C283" s="13">
        <v>281.04000000000002</v>
      </c>
      <c r="D283" s="13">
        <v>82.89</v>
      </c>
      <c r="E283" s="13">
        <v>74.39</v>
      </c>
      <c r="F283" s="13">
        <v>51.7</v>
      </c>
      <c r="G283" s="45">
        <v>72.06</v>
      </c>
    </row>
    <row r="284" spans="1:7">
      <c r="A284" s="3"/>
      <c r="B284" s="10" t="s">
        <v>38</v>
      </c>
      <c r="C284" s="13">
        <v>3861.3</v>
      </c>
      <c r="D284" s="13">
        <v>1235.31</v>
      </c>
      <c r="E284" s="13">
        <v>1139.27</v>
      </c>
      <c r="F284" s="13">
        <v>593.73</v>
      </c>
      <c r="G284" s="45">
        <v>892.99</v>
      </c>
    </row>
    <row r="285" spans="1:7">
      <c r="A285" s="3"/>
      <c r="B285" s="10" t="s">
        <v>39</v>
      </c>
      <c r="C285" s="13">
        <v>66</v>
      </c>
      <c r="D285" s="13">
        <v>16.5</v>
      </c>
      <c r="E285" s="13">
        <v>16.5</v>
      </c>
      <c r="F285" s="13">
        <v>16</v>
      </c>
      <c r="G285" s="45">
        <v>17</v>
      </c>
    </row>
    <row r="286" spans="1:7">
      <c r="A286" s="3"/>
      <c r="B286" s="67" t="s">
        <v>98</v>
      </c>
      <c r="C286" s="68">
        <v>1853</v>
      </c>
      <c r="D286" s="68">
        <v>608</v>
      </c>
      <c r="E286" s="68">
        <v>585</v>
      </c>
      <c r="F286" s="68">
        <v>180</v>
      </c>
      <c r="G286" s="64">
        <v>480</v>
      </c>
    </row>
    <row r="287" spans="1:7">
      <c r="A287" s="3"/>
      <c r="B287" s="67" t="s">
        <v>143</v>
      </c>
      <c r="C287" s="68">
        <v>265.2</v>
      </c>
      <c r="D287" s="68">
        <v>96.8</v>
      </c>
      <c r="E287" s="68">
        <v>71.3</v>
      </c>
      <c r="F287" s="68">
        <v>53.3</v>
      </c>
      <c r="G287" s="64">
        <v>43.8</v>
      </c>
    </row>
    <row r="288" spans="1:7">
      <c r="A288" s="3"/>
      <c r="B288" s="67" t="s">
        <v>100</v>
      </c>
      <c r="C288" s="68">
        <v>2000.14</v>
      </c>
      <c r="D288" s="68">
        <v>600.9</v>
      </c>
      <c r="E288" s="68">
        <v>546.86</v>
      </c>
      <c r="F288" s="68">
        <v>418.13</v>
      </c>
      <c r="G288" s="64">
        <v>434.25</v>
      </c>
    </row>
    <row r="289" spans="1:7">
      <c r="A289" s="3"/>
      <c r="B289" s="67" t="s">
        <v>101</v>
      </c>
      <c r="C289" s="68">
        <v>90</v>
      </c>
      <c r="D289" s="68">
        <v>29</v>
      </c>
      <c r="E289" s="68">
        <v>27</v>
      </c>
      <c r="F289" s="68">
        <v>10</v>
      </c>
      <c r="G289" s="64">
        <v>24</v>
      </c>
    </row>
    <row r="290" spans="1:7">
      <c r="A290" s="23" t="s">
        <v>10</v>
      </c>
      <c r="B290" s="23" t="s">
        <v>9</v>
      </c>
      <c r="C290" s="24">
        <f>C282</f>
        <v>4208.34</v>
      </c>
      <c r="D290" s="24">
        <f>D282</f>
        <v>1334.7</v>
      </c>
      <c r="E290" s="24">
        <f>E282</f>
        <v>1230.1600000000001</v>
      </c>
      <c r="F290" s="24">
        <f>F282</f>
        <v>661.43000000000006</v>
      </c>
      <c r="G290" s="24">
        <f>G282</f>
        <v>982.05</v>
      </c>
    </row>
    <row r="291" spans="1:7">
      <c r="A291" s="4" t="s">
        <v>8</v>
      </c>
      <c r="B291" s="4" t="s">
        <v>7</v>
      </c>
      <c r="C291" s="15">
        <f>C281-C290</f>
        <v>0</v>
      </c>
      <c r="D291" s="15">
        <f>D281-D290</f>
        <v>0</v>
      </c>
      <c r="E291" s="15">
        <f>E281-E290</f>
        <v>0</v>
      </c>
      <c r="F291" s="15">
        <f>F281-F290</f>
        <v>0</v>
      </c>
      <c r="G291" s="15">
        <f>G281-G290</f>
        <v>0</v>
      </c>
    </row>
    <row r="292" spans="1:7">
      <c r="A292" s="23" t="s">
        <v>70</v>
      </c>
      <c r="B292" s="23" t="s">
        <v>69</v>
      </c>
      <c r="C292" s="24">
        <f>C293+C294+C295</f>
        <v>4208.34</v>
      </c>
      <c r="D292" s="24">
        <f>D293+D294+D295</f>
        <v>1334.7</v>
      </c>
      <c r="E292" s="24">
        <f>E293+E294+E295</f>
        <v>1230.1600000000001</v>
      </c>
      <c r="F292" s="24">
        <f>F293+F294+F295</f>
        <v>661.43000000000006</v>
      </c>
      <c r="G292" s="24">
        <f>G293+G294+G295</f>
        <v>982.05</v>
      </c>
    </row>
    <row r="293" spans="1:7">
      <c r="A293" s="3">
        <v>1</v>
      </c>
      <c r="B293" s="2" t="s">
        <v>6</v>
      </c>
      <c r="C293" s="15">
        <f t="shared" ref="C293:G295" si="2">C283</f>
        <v>281.04000000000002</v>
      </c>
      <c r="D293" s="15">
        <f t="shared" si="2"/>
        <v>82.89</v>
      </c>
      <c r="E293" s="15">
        <f t="shared" si="2"/>
        <v>74.39</v>
      </c>
      <c r="F293" s="15">
        <f t="shared" si="2"/>
        <v>51.7</v>
      </c>
      <c r="G293" s="15">
        <f t="shared" si="2"/>
        <v>72.06</v>
      </c>
    </row>
    <row r="294" spans="1:7">
      <c r="A294" s="3">
        <v>2</v>
      </c>
      <c r="B294" s="2" t="s">
        <v>5</v>
      </c>
      <c r="C294" s="15">
        <f t="shared" si="2"/>
        <v>3861.3</v>
      </c>
      <c r="D294" s="15">
        <f t="shared" si="2"/>
        <v>1235.31</v>
      </c>
      <c r="E294" s="15">
        <f t="shared" si="2"/>
        <v>1139.27</v>
      </c>
      <c r="F294" s="15">
        <f t="shared" si="2"/>
        <v>593.73</v>
      </c>
      <c r="G294" s="15">
        <f t="shared" si="2"/>
        <v>892.99</v>
      </c>
    </row>
    <row r="295" spans="1:7">
      <c r="A295" s="3">
        <v>3</v>
      </c>
      <c r="B295" s="1" t="s">
        <v>1</v>
      </c>
      <c r="C295" s="15">
        <f t="shared" si="2"/>
        <v>66</v>
      </c>
      <c r="D295" s="15">
        <f t="shared" si="2"/>
        <v>16.5</v>
      </c>
      <c r="E295" s="15">
        <f t="shared" si="2"/>
        <v>16.5</v>
      </c>
      <c r="F295" s="15">
        <f t="shared" si="2"/>
        <v>16</v>
      </c>
      <c r="G295" s="15">
        <f t="shared" si="2"/>
        <v>17</v>
      </c>
    </row>
    <row r="297" spans="1:7">
      <c r="B297" s="22" t="s">
        <v>264</v>
      </c>
    </row>
    <row r="299" spans="1:7">
      <c r="A299" s="8" t="s">
        <v>36</v>
      </c>
      <c r="B299" s="52" t="s">
        <v>35</v>
      </c>
      <c r="C299" s="48" t="s">
        <v>71</v>
      </c>
      <c r="D299" s="48" t="s">
        <v>71</v>
      </c>
      <c r="E299" s="48" t="s">
        <v>71</v>
      </c>
      <c r="F299" s="48" t="s">
        <v>71</v>
      </c>
      <c r="G299" s="60" t="s">
        <v>71</v>
      </c>
    </row>
    <row r="300" spans="1:7">
      <c r="A300" s="47" t="s">
        <v>32</v>
      </c>
      <c r="B300" s="53"/>
      <c r="C300" s="49" t="s">
        <v>77</v>
      </c>
      <c r="D300" s="49" t="s">
        <v>85</v>
      </c>
      <c r="E300" s="49" t="s">
        <v>85</v>
      </c>
      <c r="F300" s="49" t="s">
        <v>85</v>
      </c>
      <c r="G300" s="61" t="s">
        <v>85</v>
      </c>
    </row>
    <row r="301" spans="1:7">
      <c r="A301" s="47"/>
      <c r="B301" s="53"/>
      <c r="C301" s="49"/>
      <c r="D301" s="49" t="s">
        <v>26</v>
      </c>
      <c r="E301" s="49" t="s">
        <v>10</v>
      </c>
      <c r="F301" s="49" t="s">
        <v>8</v>
      </c>
      <c r="G301" s="61" t="s">
        <v>70</v>
      </c>
    </row>
    <row r="302" spans="1:7">
      <c r="A302" s="55"/>
      <c r="B302" s="54"/>
      <c r="C302" s="50" t="s">
        <v>245</v>
      </c>
      <c r="D302" s="50" t="s">
        <v>245</v>
      </c>
      <c r="E302" s="50" t="s">
        <v>245</v>
      </c>
      <c r="F302" s="50" t="s">
        <v>245</v>
      </c>
      <c r="G302" s="50" t="s">
        <v>245</v>
      </c>
    </row>
    <row r="303" spans="1:7">
      <c r="A303" s="6" t="s">
        <v>31</v>
      </c>
      <c r="B303" s="6" t="s">
        <v>30</v>
      </c>
      <c r="C303" s="6">
        <v>1</v>
      </c>
      <c r="D303" s="6">
        <v>2</v>
      </c>
      <c r="E303" s="6">
        <v>3</v>
      </c>
      <c r="F303" s="44">
        <v>4</v>
      </c>
      <c r="G303" s="51" t="s">
        <v>88</v>
      </c>
    </row>
    <row r="304" spans="1:7">
      <c r="A304" s="4">
        <v>1</v>
      </c>
      <c r="B304" s="16" t="s">
        <v>127</v>
      </c>
      <c r="C304" s="12">
        <f>C305+C306</f>
        <v>1678.01</v>
      </c>
      <c r="D304" s="12">
        <f>D305+D306</f>
        <v>1678.01</v>
      </c>
      <c r="E304" s="12">
        <f>E305+E306</f>
        <v>0</v>
      </c>
      <c r="F304" s="12">
        <f>F305+F306</f>
        <v>0</v>
      </c>
      <c r="G304" s="12">
        <f>G305+G306</f>
        <v>0</v>
      </c>
    </row>
    <row r="305" spans="1:7">
      <c r="A305" s="3"/>
      <c r="B305" s="9" t="s">
        <v>144</v>
      </c>
      <c r="C305" s="11">
        <v>273.07</v>
      </c>
      <c r="D305" s="11">
        <v>273.07</v>
      </c>
      <c r="E305" s="11">
        <v>0</v>
      </c>
      <c r="F305" s="11">
        <v>0</v>
      </c>
      <c r="G305" s="45">
        <v>0</v>
      </c>
    </row>
    <row r="306" spans="1:7">
      <c r="A306" s="3"/>
      <c r="B306" s="9" t="s">
        <v>145</v>
      </c>
      <c r="C306" s="11">
        <v>1404.94</v>
      </c>
      <c r="D306" s="11">
        <v>1404.94</v>
      </c>
      <c r="E306" s="11">
        <v>0</v>
      </c>
      <c r="F306" s="11">
        <v>0</v>
      </c>
      <c r="G306" s="45">
        <v>0</v>
      </c>
    </row>
    <row r="307" spans="1:7">
      <c r="A307" s="23" t="s">
        <v>26</v>
      </c>
      <c r="B307" s="23" t="s">
        <v>25</v>
      </c>
      <c r="C307" s="24">
        <f>C304</f>
        <v>1678.01</v>
      </c>
      <c r="D307" s="24">
        <f>D304</f>
        <v>1678.01</v>
      </c>
      <c r="E307" s="24">
        <f>E304</f>
        <v>0</v>
      </c>
      <c r="F307" s="24">
        <f>F304</f>
        <v>0</v>
      </c>
      <c r="G307" s="24">
        <f>G304</f>
        <v>0</v>
      </c>
    </row>
    <row r="308" spans="1:7">
      <c r="A308" s="4">
        <v>1</v>
      </c>
      <c r="B308" s="16" t="s">
        <v>72</v>
      </c>
      <c r="C308" s="12">
        <f>C309</f>
        <v>431.91</v>
      </c>
      <c r="D308" s="12">
        <f>D309</f>
        <v>431.91</v>
      </c>
      <c r="E308" s="12">
        <f>E309</f>
        <v>0</v>
      </c>
      <c r="F308" s="12">
        <f>F309</f>
        <v>0</v>
      </c>
      <c r="G308" s="12">
        <f>G309</f>
        <v>0</v>
      </c>
    </row>
    <row r="309" spans="1:7">
      <c r="A309" s="3"/>
      <c r="B309" s="10" t="s">
        <v>147</v>
      </c>
      <c r="C309" s="13">
        <v>431.91</v>
      </c>
      <c r="D309" s="13">
        <v>431.91</v>
      </c>
      <c r="E309" s="13">
        <v>0</v>
      </c>
      <c r="F309" s="13">
        <v>0</v>
      </c>
      <c r="G309" s="45">
        <v>0</v>
      </c>
    </row>
    <row r="310" spans="1:7">
      <c r="A310" s="3"/>
      <c r="B310" s="67" t="s">
        <v>146</v>
      </c>
      <c r="C310" s="68">
        <v>431.91</v>
      </c>
      <c r="D310" s="68">
        <v>431.91</v>
      </c>
      <c r="E310" s="68">
        <v>0</v>
      </c>
      <c r="F310" s="68">
        <v>0</v>
      </c>
      <c r="G310" s="64">
        <v>0</v>
      </c>
    </row>
    <row r="311" spans="1:7" s="22" customFormat="1">
      <c r="A311" s="4">
        <v>2</v>
      </c>
      <c r="B311" s="31" t="s">
        <v>17</v>
      </c>
      <c r="C311" s="196">
        <f>C312</f>
        <v>223.03</v>
      </c>
      <c r="D311" s="196">
        <f>D312</f>
        <v>223.03</v>
      </c>
      <c r="E311" s="196">
        <f>E312</f>
        <v>0</v>
      </c>
      <c r="F311" s="196">
        <f>F312</f>
        <v>0</v>
      </c>
      <c r="G311" s="196">
        <f>G312</f>
        <v>0</v>
      </c>
    </row>
    <row r="312" spans="1:7">
      <c r="A312" s="3"/>
      <c r="B312" s="69" t="s">
        <v>265</v>
      </c>
      <c r="C312" s="33">
        <v>223.03</v>
      </c>
      <c r="D312" s="33">
        <v>223.03</v>
      </c>
      <c r="E312" s="33">
        <v>0</v>
      </c>
      <c r="F312" s="33">
        <v>0</v>
      </c>
      <c r="G312" s="45">
        <v>0</v>
      </c>
    </row>
    <row r="313" spans="1:7">
      <c r="A313" s="3"/>
      <c r="B313" s="67" t="s">
        <v>110</v>
      </c>
      <c r="C313" s="68">
        <v>223.03</v>
      </c>
      <c r="D313" s="68">
        <v>223.03</v>
      </c>
      <c r="E313" s="68">
        <v>0</v>
      </c>
      <c r="F313" s="68">
        <v>0</v>
      </c>
      <c r="G313" s="64">
        <v>0</v>
      </c>
    </row>
    <row r="314" spans="1:7">
      <c r="A314" s="4">
        <v>3</v>
      </c>
      <c r="B314" s="31" t="s">
        <v>16</v>
      </c>
      <c r="C314" s="12">
        <f>C315+C316</f>
        <v>1023.0699999999999</v>
      </c>
      <c r="D314" s="12">
        <f>D315+D316</f>
        <v>1023.0699999999999</v>
      </c>
      <c r="E314" s="12">
        <f>E315+E316</f>
        <v>0</v>
      </c>
      <c r="F314" s="12">
        <f>F315+F316</f>
        <v>0</v>
      </c>
      <c r="G314" s="12">
        <f>G315+G316</f>
        <v>0</v>
      </c>
    </row>
    <row r="315" spans="1:7">
      <c r="A315" s="3"/>
      <c r="B315" s="69" t="s">
        <v>148</v>
      </c>
      <c r="C315" s="33">
        <v>750</v>
      </c>
      <c r="D315" s="33">
        <v>750</v>
      </c>
      <c r="E315" s="33">
        <v>0</v>
      </c>
      <c r="F315" s="33">
        <v>0</v>
      </c>
      <c r="G315" s="45">
        <v>0</v>
      </c>
    </row>
    <row r="316" spans="1:7">
      <c r="A316" s="3"/>
      <c r="B316" s="69" t="s">
        <v>84</v>
      </c>
      <c r="C316" s="33">
        <v>273.07</v>
      </c>
      <c r="D316" s="33">
        <v>273.07</v>
      </c>
      <c r="E316" s="33">
        <v>0</v>
      </c>
      <c r="F316" s="33">
        <v>0</v>
      </c>
      <c r="G316" s="45">
        <v>0</v>
      </c>
    </row>
    <row r="317" spans="1:7">
      <c r="A317" s="3"/>
      <c r="B317" s="67" t="s">
        <v>149</v>
      </c>
      <c r="C317" s="68">
        <v>273.07</v>
      </c>
      <c r="D317" s="68">
        <v>273.07</v>
      </c>
      <c r="E317" s="68">
        <v>0</v>
      </c>
      <c r="F317" s="68">
        <v>0</v>
      </c>
      <c r="G317" s="64">
        <v>0</v>
      </c>
    </row>
    <row r="318" spans="1:7">
      <c r="A318" s="3"/>
      <c r="B318" s="67" t="s">
        <v>150</v>
      </c>
      <c r="C318" s="68">
        <v>450</v>
      </c>
      <c r="D318" s="68">
        <v>450</v>
      </c>
      <c r="E318" s="68">
        <v>0</v>
      </c>
      <c r="F318" s="68">
        <v>0</v>
      </c>
      <c r="G318" s="64">
        <v>0</v>
      </c>
    </row>
    <row r="319" spans="1:7">
      <c r="A319" s="3"/>
      <c r="B319" s="67" t="s">
        <v>151</v>
      </c>
      <c r="C319" s="68">
        <v>300</v>
      </c>
      <c r="D319" s="68">
        <v>300</v>
      </c>
      <c r="E319" s="68">
        <v>0</v>
      </c>
      <c r="F319" s="68">
        <v>0</v>
      </c>
      <c r="G319" s="64">
        <v>0</v>
      </c>
    </row>
    <row r="320" spans="1:7">
      <c r="A320" s="23" t="s">
        <v>10</v>
      </c>
      <c r="B320" s="23" t="s">
        <v>9</v>
      </c>
      <c r="C320" s="24">
        <f>C308+C314+C311</f>
        <v>1678.01</v>
      </c>
      <c r="D320" s="24">
        <f>D308+D314+D311</f>
        <v>1678.01</v>
      </c>
      <c r="E320" s="24">
        <f>E308+E314+E311</f>
        <v>0</v>
      </c>
      <c r="F320" s="24">
        <f>F308+F314+F311</f>
        <v>0</v>
      </c>
      <c r="G320" s="24">
        <f>G308+G314+G311</f>
        <v>0</v>
      </c>
    </row>
    <row r="321" spans="1:7">
      <c r="A321" s="4" t="s">
        <v>8</v>
      </c>
      <c r="B321" s="4" t="s">
        <v>7</v>
      </c>
      <c r="C321" s="15">
        <f>C307-C320</f>
        <v>0</v>
      </c>
      <c r="D321" s="15">
        <f>D307-D320</f>
        <v>0</v>
      </c>
      <c r="E321" s="15">
        <f>E307-E320</f>
        <v>0</v>
      </c>
      <c r="F321" s="15">
        <f>F307-F320</f>
        <v>0</v>
      </c>
      <c r="G321" s="15">
        <f>G307-G320</f>
        <v>0</v>
      </c>
    </row>
    <row r="322" spans="1:7">
      <c r="A322" s="23" t="s">
        <v>70</v>
      </c>
      <c r="B322" s="23" t="s">
        <v>69</v>
      </c>
      <c r="C322" s="24">
        <f>C323+C326+C324+C325</f>
        <v>1678.01</v>
      </c>
      <c r="D322" s="24">
        <f>D323+D326+D324+D325</f>
        <v>1678.01</v>
      </c>
      <c r="E322" s="24">
        <f>E323+E326+E324+E325</f>
        <v>0</v>
      </c>
      <c r="F322" s="24">
        <f>F323+F326+F324+F325</f>
        <v>0</v>
      </c>
      <c r="G322" s="24">
        <f>G323+G326+G324+G325</f>
        <v>0</v>
      </c>
    </row>
    <row r="323" spans="1:7">
      <c r="A323" s="3">
        <v>1</v>
      </c>
      <c r="B323" s="2" t="s">
        <v>5</v>
      </c>
      <c r="C323" s="15">
        <f t="shared" ref="C323:G324" si="3">C315</f>
        <v>750</v>
      </c>
      <c r="D323" s="15">
        <f t="shared" si="3"/>
        <v>750</v>
      </c>
      <c r="E323" s="15">
        <f t="shared" si="3"/>
        <v>0</v>
      </c>
      <c r="F323" s="15">
        <f t="shared" si="3"/>
        <v>0</v>
      </c>
      <c r="G323" s="15">
        <f t="shared" si="3"/>
        <v>0</v>
      </c>
    </row>
    <row r="324" spans="1:7">
      <c r="A324" s="3">
        <v>2</v>
      </c>
      <c r="B324" s="2" t="s">
        <v>134</v>
      </c>
      <c r="C324" s="15">
        <f t="shared" si="3"/>
        <v>273.07</v>
      </c>
      <c r="D324" s="15">
        <f t="shared" si="3"/>
        <v>273.07</v>
      </c>
      <c r="E324" s="15">
        <f t="shared" si="3"/>
        <v>0</v>
      </c>
      <c r="F324" s="15">
        <f t="shared" si="3"/>
        <v>0</v>
      </c>
      <c r="G324" s="15">
        <f t="shared" si="3"/>
        <v>0</v>
      </c>
    </row>
    <row r="325" spans="1:7">
      <c r="A325" s="3">
        <v>3</v>
      </c>
      <c r="B325" s="195" t="s">
        <v>266</v>
      </c>
      <c r="C325" s="15">
        <f>C312</f>
        <v>223.03</v>
      </c>
      <c r="D325" s="15">
        <f>D312</f>
        <v>223.03</v>
      </c>
      <c r="E325" s="15">
        <f>E312</f>
        <v>0</v>
      </c>
      <c r="F325" s="15">
        <f>F312</f>
        <v>0</v>
      </c>
      <c r="G325" s="15">
        <f>G312</f>
        <v>0</v>
      </c>
    </row>
    <row r="326" spans="1:7">
      <c r="A326" s="3">
        <v>4</v>
      </c>
      <c r="B326" s="1" t="s">
        <v>47</v>
      </c>
      <c r="C326" s="15">
        <f>C310</f>
        <v>431.91</v>
      </c>
      <c r="D326" s="15">
        <f>D310</f>
        <v>431.91</v>
      </c>
      <c r="E326" s="15">
        <f>E310</f>
        <v>0</v>
      </c>
      <c r="F326" s="15">
        <f>F310</f>
        <v>0</v>
      </c>
      <c r="G326" s="15">
        <f>G310</f>
        <v>0</v>
      </c>
    </row>
    <row r="328" spans="1:7">
      <c r="B328" s="22" t="s">
        <v>267</v>
      </c>
    </row>
    <row r="330" spans="1:7">
      <c r="A330" s="8" t="s">
        <v>36</v>
      </c>
      <c r="B330" s="52" t="s">
        <v>35</v>
      </c>
      <c r="C330" s="48" t="s">
        <v>71</v>
      </c>
      <c r="D330" s="48" t="s">
        <v>71</v>
      </c>
      <c r="E330" s="48" t="s">
        <v>71</v>
      </c>
      <c r="F330" s="48" t="s">
        <v>71</v>
      </c>
      <c r="G330" s="60" t="s">
        <v>71</v>
      </c>
    </row>
    <row r="331" spans="1:7">
      <c r="A331" s="47" t="s">
        <v>32</v>
      </c>
      <c r="B331" s="53"/>
      <c r="C331" s="49" t="s">
        <v>77</v>
      </c>
      <c r="D331" s="49" t="s">
        <v>85</v>
      </c>
      <c r="E331" s="49" t="s">
        <v>85</v>
      </c>
      <c r="F331" s="49" t="s">
        <v>85</v>
      </c>
      <c r="G331" s="61" t="s">
        <v>85</v>
      </c>
    </row>
    <row r="332" spans="1:7">
      <c r="A332" s="47"/>
      <c r="B332" s="53"/>
      <c r="C332" s="49"/>
      <c r="D332" s="49" t="s">
        <v>26</v>
      </c>
      <c r="E332" s="49" t="s">
        <v>10</v>
      </c>
      <c r="F332" s="49" t="s">
        <v>8</v>
      </c>
      <c r="G332" s="61" t="s">
        <v>70</v>
      </c>
    </row>
    <row r="333" spans="1:7">
      <c r="A333" s="55"/>
      <c r="B333" s="54"/>
      <c r="C333" s="50" t="s">
        <v>245</v>
      </c>
      <c r="D333" s="50" t="s">
        <v>245</v>
      </c>
      <c r="E333" s="50" t="s">
        <v>245</v>
      </c>
      <c r="F333" s="50" t="s">
        <v>245</v>
      </c>
      <c r="G333" s="50" t="s">
        <v>245</v>
      </c>
    </row>
    <row r="334" spans="1:7">
      <c r="A334" s="6" t="s">
        <v>31</v>
      </c>
      <c r="B334" s="6" t="s">
        <v>30</v>
      </c>
      <c r="C334" s="6">
        <v>1</v>
      </c>
      <c r="D334" s="6">
        <v>2</v>
      </c>
      <c r="E334" s="6">
        <v>3</v>
      </c>
      <c r="F334" s="44">
        <v>4</v>
      </c>
      <c r="G334" s="51" t="s">
        <v>88</v>
      </c>
    </row>
    <row r="335" spans="1:7">
      <c r="A335" s="4">
        <v>1</v>
      </c>
      <c r="B335" s="16" t="s">
        <v>152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</row>
    <row r="336" spans="1:7">
      <c r="A336" s="23" t="s">
        <v>26</v>
      </c>
      <c r="B336" s="23" t="s">
        <v>25</v>
      </c>
      <c r="C336" s="24">
        <f>C335</f>
        <v>0</v>
      </c>
      <c r="D336" s="24">
        <f>D335</f>
        <v>0</v>
      </c>
      <c r="E336" s="24">
        <f>E335</f>
        <v>0</v>
      </c>
      <c r="F336" s="24">
        <f>F335</f>
        <v>0</v>
      </c>
      <c r="G336" s="24">
        <f>G335</f>
        <v>0</v>
      </c>
    </row>
    <row r="337" spans="1:7">
      <c r="A337" s="4">
        <v>1</v>
      </c>
      <c r="B337" s="16" t="s">
        <v>11</v>
      </c>
      <c r="C337" s="12">
        <f>C338</f>
        <v>0</v>
      </c>
      <c r="D337" s="12">
        <f>D338</f>
        <v>0</v>
      </c>
      <c r="E337" s="12">
        <f>E338</f>
        <v>0</v>
      </c>
      <c r="F337" s="12">
        <f>F338</f>
        <v>0</v>
      </c>
      <c r="G337" s="12">
        <f>G338</f>
        <v>0</v>
      </c>
    </row>
    <row r="338" spans="1:7">
      <c r="A338" s="3"/>
      <c r="B338" s="10" t="s">
        <v>84</v>
      </c>
      <c r="C338" s="13">
        <v>0</v>
      </c>
      <c r="D338" s="13">
        <v>0</v>
      </c>
      <c r="E338" s="13">
        <v>0</v>
      </c>
      <c r="F338" s="13">
        <v>0</v>
      </c>
      <c r="G338" s="45">
        <v>0</v>
      </c>
    </row>
    <row r="339" spans="1:7">
      <c r="A339" s="3"/>
      <c r="B339" s="67" t="s">
        <v>124</v>
      </c>
      <c r="C339" s="68">
        <v>0</v>
      </c>
      <c r="D339" s="68">
        <v>0</v>
      </c>
      <c r="E339" s="68">
        <v>0</v>
      </c>
      <c r="F339" s="68">
        <v>0</v>
      </c>
      <c r="G339" s="64">
        <v>0</v>
      </c>
    </row>
    <row r="340" spans="1:7">
      <c r="A340" s="4">
        <v>2</v>
      </c>
      <c r="B340" s="31" t="s">
        <v>16</v>
      </c>
      <c r="C340" s="12">
        <f>C341</f>
        <v>0</v>
      </c>
      <c r="D340" s="12">
        <f>D341</f>
        <v>0</v>
      </c>
      <c r="E340" s="12">
        <f>E341</f>
        <v>0</v>
      </c>
      <c r="F340" s="12">
        <f>F341</f>
        <v>0</v>
      </c>
      <c r="G340" s="12">
        <f>G341</f>
        <v>0</v>
      </c>
    </row>
    <row r="341" spans="1:7">
      <c r="A341" s="3"/>
      <c r="B341" s="69" t="s">
        <v>84</v>
      </c>
      <c r="C341" s="33">
        <v>0</v>
      </c>
      <c r="D341" s="33">
        <v>0</v>
      </c>
      <c r="E341" s="33">
        <v>0</v>
      </c>
      <c r="F341" s="33">
        <v>0</v>
      </c>
      <c r="G341" s="45">
        <v>0</v>
      </c>
    </row>
    <row r="342" spans="1:7">
      <c r="A342" s="3"/>
      <c r="B342" s="67" t="s">
        <v>151</v>
      </c>
      <c r="C342" s="68">
        <v>0</v>
      </c>
      <c r="D342" s="68">
        <v>0</v>
      </c>
      <c r="E342" s="68">
        <v>0</v>
      </c>
      <c r="F342" s="68">
        <v>0</v>
      </c>
      <c r="G342" s="64">
        <v>0</v>
      </c>
    </row>
    <row r="343" spans="1:7">
      <c r="A343" s="23" t="s">
        <v>10</v>
      </c>
      <c r="B343" s="23" t="s">
        <v>9</v>
      </c>
      <c r="C343" s="24">
        <f>C337+C340</f>
        <v>0</v>
      </c>
      <c r="D343" s="24">
        <f>D337+D340</f>
        <v>0</v>
      </c>
      <c r="E343" s="24">
        <f>E337+E340</f>
        <v>0</v>
      </c>
      <c r="F343" s="24">
        <f>F337+F340</f>
        <v>0</v>
      </c>
      <c r="G343" s="24">
        <f>G337+G340</f>
        <v>0</v>
      </c>
    </row>
    <row r="344" spans="1:7">
      <c r="A344" s="4" t="s">
        <v>8</v>
      </c>
      <c r="B344" s="4" t="s">
        <v>7</v>
      </c>
      <c r="C344" s="15">
        <f>C336-C343</f>
        <v>0</v>
      </c>
      <c r="D344" s="15">
        <f>D336-D343</f>
        <v>0</v>
      </c>
      <c r="E344" s="15">
        <f>E336-E343</f>
        <v>0</v>
      </c>
      <c r="F344" s="15">
        <f>F336-F343</f>
        <v>0</v>
      </c>
      <c r="G344" s="15">
        <f>G336-G343</f>
        <v>0</v>
      </c>
    </row>
    <row r="345" spans="1:7">
      <c r="A345" s="23" t="s">
        <v>70</v>
      </c>
      <c r="B345" s="23" t="s">
        <v>69</v>
      </c>
      <c r="C345" s="24">
        <f>C346</f>
        <v>0</v>
      </c>
      <c r="D345" s="24">
        <f>D346</f>
        <v>0</v>
      </c>
      <c r="E345" s="24">
        <f>E346</f>
        <v>0</v>
      </c>
      <c r="F345" s="24">
        <f>F346</f>
        <v>0</v>
      </c>
      <c r="G345" s="24">
        <f>G346</f>
        <v>0</v>
      </c>
    </row>
    <row r="346" spans="1:7">
      <c r="A346" s="3">
        <v>1</v>
      </c>
      <c r="B346" s="2" t="s">
        <v>134</v>
      </c>
      <c r="C346" s="15">
        <f>C338+C341</f>
        <v>0</v>
      </c>
      <c r="D346" s="15">
        <f>D338+D341</f>
        <v>0</v>
      </c>
      <c r="E346" s="15">
        <f>E338+E341</f>
        <v>0</v>
      </c>
      <c r="F346" s="15">
        <f>F338+F341</f>
        <v>0</v>
      </c>
      <c r="G346" s="15">
        <f>G338+G341</f>
        <v>0</v>
      </c>
    </row>
    <row r="350" spans="1:7">
      <c r="C350" s="108"/>
    </row>
    <row r="351" spans="1:7">
      <c r="C351" s="108"/>
    </row>
    <row r="352" spans="1:7">
      <c r="C352" s="108"/>
    </row>
    <row r="353" spans="3:3">
      <c r="C353" s="108"/>
    </row>
    <row r="354" spans="3:3">
      <c r="C354" s="108"/>
    </row>
    <row r="355" spans="3:3">
      <c r="C355" s="108"/>
    </row>
    <row r="356" spans="3:3">
      <c r="C356" s="108"/>
    </row>
    <row r="357" spans="3:3">
      <c r="C357" s="108"/>
    </row>
    <row r="358" spans="3:3">
      <c r="C358" s="108"/>
    </row>
    <row r="359" spans="3:3">
      <c r="C359" s="108"/>
    </row>
    <row r="360" spans="3:3">
      <c r="C360" s="109"/>
    </row>
  </sheetData>
  <phoneticPr fontId="8" type="noConversion"/>
  <pageMargins left="1.1417322834645669" right="0.15748031496062992" top="0.39370078740157483" bottom="0.39370078740157483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337"/>
  <sheetViews>
    <sheetView topLeftCell="A70" workbookViewId="0">
      <selection activeCell="H13" sqref="H13"/>
    </sheetView>
  </sheetViews>
  <sheetFormatPr defaultRowHeight="12.75"/>
  <cols>
    <col min="1" max="1" width="4.140625" customWidth="1"/>
    <col min="2" max="2" width="54.140625" customWidth="1"/>
    <col min="3" max="3" width="10.140625" customWidth="1"/>
    <col min="4" max="4" width="12.140625" customWidth="1"/>
    <col min="5" max="5" width="10.42578125" bestFit="1" customWidth="1"/>
    <col min="6" max="6" width="10.140625" customWidth="1"/>
    <col min="7" max="7" width="11" customWidth="1"/>
    <col min="8" max="8" width="10.28515625" customWidth="1"/>
  </cols>
  <sheetData>
    <row r="1" spans="1:9">
      <c r="A1" s="22" t="s">
        <v>290</v>
      </c>
      <c r="B1" s="22"/>
    </row>
    <row r="2" spans="1:9">
      <c r="A2" s="22" t="s">
        <v>291</v>
      </c>
      <c r="B2" s="22"/>
    </row>
    <row r="3" spans="1:9">
      <c r="A3" s="22" t="s">
        <v>238</v>
      </c>
      <c r="B3" s="22"/>
    </row>
    <row r="4" spans="1:9">
      <c r="A4" s="22" t="s">
        <v>292</v>
      </c>
      <c r="B4" s="22"/>
    </row>
    <row r="5" spans="1:9">
      <c r="A5" s="22" t="s">
        <v>68</v>
      </c>
      <c r="B5" s="22"/>
    </row>
    <row r="6" spans="1:9">
      <c r="A6" s="22"/>
      <c r="B6" s="22"/>
    </row>
    <row r="7" spans="1:9">
      <c r="B7" s="261" t="s">
        <v>357</v>
      </c>
      <c r="C7" s="261"/>
      <c r="D7" s="261"/>
      <c r="E7" s="261"/>
      <c r="F7" s="261"/>
      <c r="G7" s="261"/>
    </row>
    <row r="8" spans="1:9">
      <c r="B8" s="261"/>
      <c r="C8" s="261"/>
      <c r="D8" s="261"/>
      <c r="E8" s="261"/>
      <c r="F8" s="261"/>
      <c r="G8" s="261"/>
    </row>
    <row r="9" spans="1:9">
      <c r="B9" s="22"/>
      <c r="C9" s="22"/>
      <c r="D9" s="22"/>
      <c r="E9" s="22"/>
      <c r="F9" s="22"/>
      <c r="G9" s="22"/>
      <c r="H9" t="s">
        <v>76</v>
      </c>
    </row>
    <row r="10" spans="1:9">
      <c r="B10" s="262" t="s">
        <v>35</v>
      </c>
      <c r="C10" s="264" t="s">
        <v>71</v>
      </c>
      <c r="D10" s="264" t="s">
        <v>71</v>
      </c>
      <c r="E10" s="48" t="s">
        <v>71</v>
      </c>
      <c r="F10" s="48" t="s">
        <v>71</v>
      </c>
      <c r="G10" s="60" t="s">
        <v>71</v>
      </c>
      <c r="H10" s="266" t="s">
        <v>34</v>
      </c>
      <c r="I10" s="267"/>
    </row>
    <row r="11" spans="1:9">
      <c r="B11" s="268"/>
      <c r="C11" s="270" t="s">
        <v>77</v>
      </c>
      <c r="D11" s="270" t="s">
        <v>321</v>
      </c>
      <c r="E11" s="49" t="s">
        <v>325</v>
      </c>
      <c r="F11" s="49" t="s">
        <v>333</v>
      </c>
      <c r="G11" s="61" t="s">
        <v>326</v>
      </c>
      <c r="H11" s="272" t="s">
        <v>374</v>
      </c>
      <c r="I11" s="273"/>
    </row>
    <row r="12" spans="1:9">
      <c r="B12" s="268"/>
      <c r="C12" s="270" t="s">
        <v>245</v>
      </c>
      <c r="D12" s="270" t="s">
        <v>245</v>
      </c>
      <c r="E12" s="49" t="s">
        <v>245</v>
      </c>
      <c r="F12" s="49" t="s">
        <v>245</v>
      </c>
      <c r="G12" s="61" t="s">
        <v>245</v>
      </c>
      <c r="H12" s="311">
        <v>2010</v>
      </c>
      <c r="I12" s="273" t="s">
        <v>33</v>
      </c>
    </row>
    <row r="13" spans="1:9">
      <c r="B13" s="281" t="s">
        <v>31</v>
      </c>
      <c r="C13" s="4">
        <v>1</v>
      </c>
      <c r="D13" s="4">
        <v>2</v>
      </c>
      <c r="E13" s="4">
        <v>3</v>
      </c>
      <c r="F13" s="4">
        <v>4</v>
      </c>
      <c r="G13" s="318" t="s">
        <v>342</v>
      </c>
      <c r="H13" s="319" t="s">
        <v>355</v>
      </c>
      <c r="I13" s="4" t="s">
        <v>343</v>
      </c>
    </row>
    <row r="14" spans="1:9">
      <c r="B14" s="104" t="s">
        <v>348</v>
      </c>
      <c r="C14" s="106">
        <f t="shared" ref="C14:H14" si="0">SUM(C15+C29+C30+C31)</f>
        <v>168004.7</v>
      </c>
      <c r="D14" s="106">
        <f t="shared" si="0"/>
        <v>170488.53</v>
      </c>
      <c r="E14" s="106">
        <f t="shared" si="0"/>
        <v>98499.36</v>
      </c>
      <c r="F14" s="106">
        <f t="shared" si="0"/>
        <v>35839.79</v>
      </c>
      <c r="G14" s="106">
        <f t="shared" si="0"/>
        <v>134339.15</v>
      </c>
      <c r="H14" s="106">
        <f t="shared" si="0"/>
        <v>106778.35</v>
      </c>
      <c r="I14" s="283">
        <f t="shared" ref="I14:I19" si="1">H14/G14*100</f>
        <v>79.484163775042504</v>
      </c>
    </row>
    <row r="15" spans="1:9">
      <c r="B15" s="93" t="s">
        <v>349</v>
      </c>
      <c r="C15" s="95">
        <f t="shared" ref="C15:H15" si="2">SUM(C16+C28)</f>
        <v>150320.63</v>
      </c>
      <c r="D15" s="95">
        <f t="shared" si="2"/>
        <v>152877.41</v>
      </c>
      <c r="E15" s="95">
        <f t="shared" si="2"/>
        <v>88313.3</v>
      </c>
      <c r="F15" s="95">
        <f t="shared" si="2"/>
        <v>33059.51</v>
      </c>
      <c r="G15" s="95">
        <f t="shared" si="2"/>
        <v>121372.81</v>
      </c>
      <c r="H15" s="95">
        <f t="shared" si="2"/>
        <v>100374.54000000001</v>
      </c>
      <c r="I15" s="220">
        <f t="shared" si="1"/>
        <v>82.699362402501848</v>
      </c>
    </row>
    <row r="16" spans="1:9">
      <c r="B16" s="93" t="s">
        <v>350</v>
      </c>
      <c r="C16" s="95">
        <f t="shared" ref="C16:H16" si="3">SUM(C17+C19+C22+C23+C24+C27)</f>
        <v>132752</v>
      </c>
      <c r="D16" s="95">
        <f t="shared" si="3"/>
        <v>135403</v>
      </c>
      <c r="E16" s="95">
        <f t="shared" si="3"/>
        <v>76947</v>
      </c>
      <c r="F16" s="95">
        <f t="shared" si="3"/>
        <v>30399.25</v>
      </c>
      <c r="G16" s="95">
        <f t="shared" si="3"/>
        <v>107346.25</v>
      </c>
      <c r="H16" s="95">
        <f t="shared" si="3"/>
        <v>91165.83</v>
      </c>
      <c r="I16" s="220">
        <f t="shared" si="1"/>
        <v>84.926888456746269</v>
      </c>
    </row>
    <row r="17" spans="2:9" ht="24.75" customHeight="1">
      <c r="B17" s="73" t="s">
        <v>156</v>
      </c>
      <c r="C17" s="72">
        <f t="shared" ref="C17:H17" si="4">SUM(C18)</f>
        <v>418</v>
      </c>
      <c r="D17" s="72">
        <f>SUM(D18)</f>
        <v>418</v>
      </c>
      <c r="E17" s="72">
        <f t="shared" si="4"/>
        <v>227</v>
      </c>
      <c r="F17" s="72">
        <f t="shared" si="4"/>
        <v>23.85</v>
      </c>
      <c r="G17" s="72">
        <f t="shared" si="4"/>
        <v>250.85</v>
      </c>
      <c r="H17" s="72">
        <f t="shared" si="4"/>
        <v>215.41</v>
      </c>
      <c r="I17" s="284">
        <f t="shared" si="1"/>
        <v>85.872035080725524</v>
      </c>
    </row>
    <row r="18" spans="2:9">
      <c r="B18" s="74" t="s">
        <v>158</v>
      </c>
      <c r="C18" s="75">
        <f>D78</f>
        <v>418</v>
      </c>
      <c r="D18" s="75">
        <f>D78</f>
        <v>418</v>
      </c>
      <c r="E18" s="75">
        <f>E78</f>
        <v>227</v>
      </c>
      <c r="F18" s="75">
        <f>F78</f>
        <v>23.85</v>
      </c>
      <c r="G18" s="75">
        <f>G78</f>
        <v>250.85</v>
      </c>
      <c r="H18" s="75">
        <f>H78</f>
        <v>215.41</v>
      </c>
      <c r="I18" s="284">
        <f t="shared" si="1"/>
        <v>85.872035080725524</v>
      </c>
    </row>
    <row r="19" spans="2:9" ht="25.5" customHeight="1">
      <c r="B19" s="73" t="s">
        <v>160</v>
      </c>
      <c r="C19" s="75">
        <f t="shared" ref="C19:H19" si="5">SUM(C20:C21)</f>
        <v>45122</v>
      </c>
      <c r="D19" s="75">
        <f t="shared" si="5"/>
        <v>45322</v>
      </c>
      <c r="E19" s="75">
        <f t="shared" si="5"/>
        <v>24179</v>
      </c>
      <c r="F19" s="75">
        <f t="shared" si="5"/>
        <v>9699.4</v>
      </c>
      <c r="G19" s="75">
        <f t="shared" si="5"/>
        <v>33878.400000000001</v>
      </c>
      <c r="H19" s="75">
        <f t="shared" si="5"/>
        <v>31693.89</v>
      </c>
      <c r="I19" s="284">
        <f t="shared" si="1"/>
        <v>93.551909181071125</v>
      </c>
    </row>
    <row r="20" spans="2:9" ht="24" customHeight="1">
      <c r="B20" s="76" t="s">
        <v>162</v>
      </c>
      <c r="C20" s="75">
        <v>0</v>
      </c>
      <c r="D20" s="75">
        <f>D79</f>
        <v>200</v>
      </c>
      <c r="E20" s="75">
        <f>E79</f>
        <v>0</v>
      </c>
      <c r="F20" s="75">
        <f>F79</f>
        <v>150</v>
      </c>
      <c r="G20" s="75">
        <f>G79</f>
        <v>150</v>
      </c>
      <c r="H20" s="75">
        <f>H79</f>
        <v>96.09</v>
      </c>
      <c r="I20" s="284">
        <v>0</v>
      </c>
    </row>
    <row r="21" spans="2:9" ht="14.25" customHeight="1">
      <c r="B21" s="77" t="s">
        <v>164</v>
      </c>
      <c r="C21" s="75">
        <f>D90+D91</f>
        <v>45122</v>
      </c>
      <c r="D21" s="75">
        <f>D90+D91</f>
        <v>45122</v>
      </c>
      <c r="E21" s="75">
        <f>E90+E91</f>
        <v>24179</v>
      </c>
      <c r="F21" s="75">
        <f>F90+F91</f>
        <v>9549.4</v>
      </c>
      <c r="G21" s="75">
        <f>G90+G91</f>
        <v>33728.400000000001</v>
      </c>
      <c r="H21" s="75">
        <f>H90+H91</f>
        <v>31597.8</v>
      </c>
      <c r="I21" s="284">
        <f>H21/G21*100</f>
        <v>93.683068274806985</v>
      </c>
    </row>
    <row r="22" spans="2:9" ht="13.5" customHeight="1">
      <c r="B22" s="73" t="s">
        <v>166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  <c r="H22" s="75">
        <v>0</v>
      </c>
      <c r="I22" s="284">
        <v>0</v>
      </c>
    </row>
    <row r="23" spans="2:9">
      <c r="B23" s="70" t="s">
        <v>168</v>
      </c>
      <c r="C23" s="75">
        <f>D80</f>
        <v>17500</v>
      </c>
      <c r="D23" s="75">
        <f>D80</f>
        <v>17500</v>
      </c>
      <c r="E23" s="75">
        <f>E80</f>
        <v>11620</v>
      </c>
      <c r="F23" s="75">
        <f>F80</f>
        <v>5013</v>
      </c>
      <c r="G23" s="75">
        <f>G80</f>
        <v>16633</v>
      </c>
      <c r="H23" s="75">
        <f>H80</f>
        <v>10943.75</v>
      </c>
      <c r="I23" s="284">
        <f t="shared" ref="I23:I29" si="6">H23/G23*100</f>
        <v>65.795406721577592</v>
      </c>
    </row>
    <row r="24" spans="2:9">
      <c r="B24" s="70" t="s">
        <v>170</v>
      </c>
      <c r="C24" s="78">
        <f t="shared" ref="C24:H24" si="7">SUM(C25:C26)</f>
        <v>69462</v>
      </c>
      <c r="D24" s="78">
        <f t="shared" si="7"/>
        <v>71913</v>
      </c>
      <c r="E24" s="78">
        <f t="shared" si="7"/>
        <v>40731</v>
      </c>
      <c r="F24" s="78">
        <f t="shared" si="7"/>
        <v>15637</v>
      </c>
      <c r="G24" s="78">
        <f t="shared" si="7"/>
        <v>56368</v>
      </c>
      <c r="H24" s="78">
        <f t="shared" si="7"/>
        <v>48161.36</v>
      </c>
      <c r="I24" s="284">
        <f t="shared" si="6"/>
        <v>85.4409594095941</v>
      </c>
    </row>
    <row r="25" spans="2:9">
      <c r="B25" s="74" t="s">
        <v>29</v>
      </c>
      <c r="C25" s="92">
        <f t="shared" ref="C25:H25" si="8">C92</f>
        <v>58192</v>
      </c>
      <c r="D25" s="92">
        <f t="shared" si="8"/>
        <v>60643</v>
      </c>
      <c r="E25" s="92">
        <f t="shared" si="8"/>
        <v>33302</v>
      </c>
      <c r="F25" s="92">
        <f t="shared" si="8"/>
        <v>14414</v>
      </c>
      <c r="G25" s="92">
        <f t="shared" si="8"/>
        <v>47716</v>
      </c>
      <c r="H25" s="92">
        <f t="shared" si="8"/>
        <v>42133.08</v>
      </c>
      <c r="I25" s="284">
        <f t="shared" si="6"/>
        <v>88.299689831503059</v>
      </c>
    </row>
    <row r="26" spans="2:9" ht="22.5" customHeight="1">
      <c r="B26" s="76" t="s">
        <v>177</v>
      </c>
      <c r="C26" s="75">
        <f>D81</f>
        <v>11270</v>
      </c>
      <c r="D26" s="75">
        <f t="shared" ref="D26:H27" si="9">D81</f>
        <v>11270</v>
      </c>
      <c r="E26" s="75">
        <f t="shared" si="9"/>
        <v>7429</v>
      </c>
      <c r="F26" s="75">
        <f t="shared" si="9"/>
        <v>1223</v>
      </c>
      <c r="G26" s="75">
        <f t="shared" si="9"/>
        <v>8652</v>
      </c>
      <c r="H26" s="75">
        <f t="shared" si="9"/>
        <v>6028.28</v>
      </c>
      <c r="I26" s="284">
        <f t="shared" si="6"/>
        <v>69.674988441978741</v>
      </c>
    </row>
    <row r="27" spans="2:9">
      <c r="B27" s="81" t="s">
        <v>179</v>
      </c>
      <c r="C27" s="75">
        <f>D82</f>
        <v>250</v>
      </c>
      <c r="D27" s="75">
        <f t="shared" si="9"/>
        <v>250</v>
      </c>
      <c r="E27" s="75">
        <f t="shared" si="9"/>
        <v>190</v>
      </c>
      <c r="F27" s="75">
        <f t="shared" si="9"/>
        <v>26</v>
      </c>
      <c r="G27" s="75">
        <f t="shared" si="9"/>
        <v>216</v>
      </c>
      <c r="H27" s="75">
        <f t="shared" si="9"/>
        <v>151.41999999999999</v>
      </c>
      <c r="I27" s="284">
        <f t="shared" si="6"/>
        <v>70.101851851851848</v>
      </c>
    </row>
    <row r="28" spans="2:9">
      <c r="B28" s="93" t="s">
        <v>181</v>
      </c>
      <c r="C28" s="96">
        <f>D83+D84+D85+D86+D87+D88+D235+C279+C315</f>
        <v>17568.63</v>
      </c>
      <c r="D28" s="96">
        <f>D83+D84+D85+D86+D87+D88+D235+D279+D315</f>
        <v>17474.41</v>
      </c>
      <c r="E28" s="96">
        <f>E83+E84+E85+E86+E87+E88+E235+E279+E315</f>
        <v>11366.300000000001</v>
      </c>
      <c r="F28" s="96">
        <f>F83+F84+F85+F86+F87+F88+F235+F279+F315</f>
        <v>2660.26</v>
      </c>
      <c r="G28" s="96">
        <f>G83+G84+G85+G86+G87+G88+G235+G279+G315</f>
        <v>14026.560000000001</v>
      </c>
      <c r="H28" s="96">
        <f>H83+H84+H85+H86+H87+H88+H235+H279+H315</f>
        <v>9208.7099999999991</v>
      </c>
      <c r="I28" s="220">
        <f t="shared" si="6"/>
        <v>65.651948874135911</v>
      </c>
    </row>
    <row r="29" spans="2:9">
      <c r="B29" s="93" t="s">
        <v>183</v>
      </c>
      <c r="C29" s="95">
        <f>D89+C290</f>
        <v>486.07</v>
      </c>
      <c r="D29" s="95">
        <f>D89+D290</f>
        <v>486.07</v>
      </c>
      <c r="E29" s="95">
        <f>E89+E290</f>
        <v>108.56</v>
      </c>
      <c r="F29" s="95">
        <f>F89+F290</f>
        <v>89</v>
      </c>
      <c r="G29" s="95">
        <f>G89+G290</f>
        <v>197.56</v>
      </c>
      <c r="H29" s="95">
        <f>H89+H290</f>
        <v>187.19</v>
      </c>
      <c r="I29" s="220">
        <f t="shared" si="6"/>
        <v>94.750961733144351</v>
      </c>
    </row>
    <row r="30" spans="2:9">
      <c r="B30" s="93" t="s">
        <v>47</v>
      </c>
      <c r="C30" s="95">
        <v>0</v>
      </c>
      <c r="D30" s="95">
        <v>0</v>
      </c>
      <c r="E30" s="95">
        <v>0</v>
      </c>
      <c r="F30" s="95">
        <v>0</v>
      </c>
      <c r="G30" s="95">
        <v>0</v>
      </c>
      <c r="H30" s="95">
        <v>0</v>
      </c>
      <c r="I30" s="220">
        <v>0</v>
      </c>
    </row>
    <row r="31" spans="2:9">
      <c r="B31" s="98" t="s">
        <v>351</v>
      </c>
      <c r="C31" s="95">
        <f>SUM(C32:C33)</f>
        <v>17198</v>
      </c>
      <c r="D31" s="95">
        <f>SUM(D32:D34)</f>
        <v>17125.05</v>
      </c>
      <c r="E31" s="95">
        <f>SUM(E32:E34)</f>
        <v>10077.5</v>
      </c>
      <c r="F31" s="95">
        <f>SUM(F32:F34)</f>
        <v>2691.2799999999997</v>
      </c>
      <c r="G31" s="95">
        <f>SUM(G32:G34)</f>
        <v>12768.779999999999</v>
      </c>
      <c r="H31" s="95">
        <f>SUM(H32:H34)</f>
        <v>6216.619999999999</v>
      </c>
      <c r="I31" s="220">
        <f t="shared" ref="I31:I40" si="10">H31/G31*100</f>
        <v>48.686092171687498</v>
      </c>
    </row>
    <row r="32" spans="2:9">
      <c r="B32" s="74" t="s">
        <v>188</v>
      </c>
      <c r="C32" s="72">
        <f t="shared" ref="C32:H32" si="11">C95</f>
        <v>15244</v>
      </c>
      <c r="D32" s="72">
        <f t="shared" si="11"/>
        <v>14845.05</v>
      </c>
      <c r="E32" s="72">
        <f t="shared" si="11"/>
        <v>9097.5</v>
      </c>
      <c r="F32" s="72">
        <f t="shared" si="11"/>
        <v>1791.28</v>
      </c>
      <c r="G32" s="72">
        <f t="shared" si="11"/>
        <v>10888.779999999999</v>
      </c>
      <c r="H32" s="72">
        <f t="shared" si="11"/>
        <v>5499.9699999999993</v>
      </c>
      <c r="I32" s="284">
        <f t="shared" si="10"/>
        <v>50.510433675765334</v>
      </c>
    </row>
    <row r="33" spans="2:9">
      <c r="B33" s="305" t="s">
        <v>300</v>
      </c>
      <c r="C33" s="72">
        <f t="shared" ref="C33:H33" si="12">C103</f>
        <v>1954</v>
      </c>
      <c r="D33" s="72">
        <f t="shared" si="12"/>
        <v>2252.8000000000002</v>
      </c>
      <c r="E33" s="72">
        <f t="shared" si="12"/>
        <v>980</v>
      </c>
      <c r="F33" s="72">
        <f t="shared" si="12"/>
        <v>872.8</v>
      </c>
      <c r="G33" s="72">
        <f t="shared" si="12"/>
        <v>1852.8</v>
      </c>
      <c r="H33" s="72">
        <f t="shared" si="12"/>
        <v>716.65</v>
      </c>
      <c r="I33" s="284">
        <f t="shared" si="10"/>
        <v>38.679296200345426</v>
      </c>
    </row>
    <row r="34" spans="2:9">
      <c r="B34" s="305" t="s">
        <v>27</v>
      </c>
      <c r="C34" s="72">
        <v>0</v>
      </c>
      <c r="D34" s="72">
        <f>D244</f>
        <v>27.2</v>
      </c>
      <c r="E34" s="72">
        <f>E244</f>
        <v>0</v>
      </c>
      <c r="F34" s="72">
        <f>F244</f>
        <v>27.2</v>
      </c>
      <c r="G34" s="72">
        <f>G244</f>
        <v>27.2</v>
      </c>
      <c r="H34" s="72">
        <f>H244</f>
        <v>0</v>
      </c>
      <c r="I34" s="284"/>
    </row>
    <row r="35" spans="2:9">
      <c r="B35" s="104" t="s">
        <v>352</v>
      </c>
      <c r="C35" s="107">
        <f t="shared" ref="C35:H35" si="13">SUM(C36+C47+C48+C49+C53+C52)</f>
        <v>168550.35</v>
      </c>
      <c r="D35" s="107">
        <f>SUM(D36+D47+D48+D49+D53+D52)</f>
        <v>170488.53</v>
      </c>
      <c r="E35" s="107">
        <f t="shared" si="13"/>
        <v>98499.360000000015</v>
      </c>
      <c r="F35" s="107">
        <f t="shared" si="13"/>
        <v>35839.790000000008</v>
      </c>
      <c r="G35" s="107">
        <f t="shared" si="13"/>
        <v>134339.15</v>
      </c>
      <c r="H35" s="107">
        <f t="shared" si="13"/>
        <v>107127.55</v>
      </c>
      <c r="I35" s="283">
        <f t="shared" si="10"/>
        <v>79.744102891822678</v>
      </c>
    </row>
    <row r="36" spans="2:9">
      <c r="B36" s="100" t="s">
        <v>353</v>
      </c>
      <c r="C36" s="95">
        <f t="shared" ref="C36:H36" si="14">SUM(C37:C46)</f>
        <v>158800.43</v>
      </c>
      <c r="D36" s="95">
        <f t="shared" si="14"/>
        <v>156908.56</v>
      </c>
      <c r="E36" s="95">
        <f>SUM(E37:E46)</f>
        <v>92060.44</v>
      </c>
      <c r="F36" s="95">
        <f t="shared" si="14"/>
        <v>34598.54</v>
      </c>
      <c r="G36" s="95">
        <f t="shared" si="14"/>
        <v>126658.98</v>
      </c>
      <c r="H36" s="95">
        <f t="shared" si="14"/>
        <v>102130.51999999999</v>
      </c>
      <c r="I36" s="220">
        <f t="shared" si="10"/>
        <v>80.634251120607473</v>
      </c>
    </row>
    <row r="37" spans="2:9">
      <c r="B37" s="84" t="s">
        <v>194</v>
      </c>
      <c r="C37" s="72">
        <f t="shared" ref="C37:H37" si="15">C214+C269+C304</f>
        <v>81780.039999999994</v>
      </c>
      <c r="D37" s="72">
        <f>D214+D269+D304</f>
        <v>79473.789999999994</v>
      </c>
      <c r="E37" s="72">
        <f t="shared" si="15"/>
        <v>45723.549999999996</v>
      </c>
      <c r="F37" s="72">
        <f t="shared" si="15"/>
        <v>19258.759999999998</v>
      </c>
      <c r="G37" s="72">
        <f t="shared" si="15"/>
        <v>64982.31</v>
      </c>
      <c r="H37" s="72">
        <f t="shared" si="15"/>
        <v>57077.700000000004</v>
      </c>
      <c r="I37" s="284">
        <f t="shared" si="10"/>
        <v>87.835750991308259</v>
      </c>
    </row>
    <row r="38" spans="2:9">
      <c r="B38" s="84" t="s">
        <v>196</v>
      </c>
      <c r="C38" s="72">
        <f t="shared" ref="C38:H38" si="16">C215+C270+C294+C334</f>
        <v>38605.360000000001</v>
      </c>
      <c r="D38" s="72">
        <f>D215+D270+D294+D334</f>
        <v>35851.54</v>
      </c>
      <c r="E38" s="72">
        <f t="shared" si="16"/>
        <v>20969.760000000002</v>
      </c>
      <c r="F38" s="72">
        <f t="shared" si="16"/>
        <v>7195.3600000000015</v>
      </c>
      <c r="G38" s="72">
        <f t="shared" si="16"/>
        <v>28165.119999999999</v>
      </c>
      <c r="H38" s="72">
        <f t="shared" si="16"/>
        <v>21003.170000000002</v>
      </c>
      <c r="I38" s="284">
        <f t="shared" si="10"/>
        <v>74.571562272768602</v>
      </c>
    </row>
    <row r="39" spans="2:9">
      <c r="B39" s="80" t="s">
        <v>73</v>
      </c>
      <c r="C39" s="72">
        <f>C216</f>
        <v>3210</v>
      </c>
      <c r="D39" s="72">
        <f t="shared" ref="D39:H41" si="17">D216</f>
        <v>3210</v>
      </c>
      <c r="E39" s="72">
        <f t="shared" si="17"/>
        <v>2370</v>
      </c>
      <c r="F39" s="72">
        <f t="shared" si="17"/>
        <v>830</v>
      </c>
      <c r="G39" s="72">
        <f t="shared" si="17"/>
        <v>3200</v>
      </c>
      <c r="H39" s="72">
        <f t="shared" si="17"/>
        <v>2770.4</v>
      </c>
      <c r="I39" s="284">
        <f t="shared" si="10"/>
        <v>86.575000000000003</v>
      </c>
    </row>
    <row r="40" spans="2:9">
      <c r="B40" s="84" t="s">
        <v>199</v>
      </c>
      <c r="C40" s="72">
        <f>C217</f>
        <v>28426</v>
      </c>
      <c r="D40" s="72">
        <f t="shared" si="17"/>
        <v>30600</v>
      </c>
      <c r="E40" s="72">
        <f t="shared" si="17"/>
        <v>19300</v>
      </c>
      <c r="F40" s="72">
        <f t="shared" si="17"/>
        <v>5263</v>
      </c>
      <c r="G40" s="72">
        <f t="shared" si="17"/>
        <v>24563</v>
      </c>
      <c r="H40" s="72">
        <f t="shared" si="17"/>
        <v>18529.02</v>
      </c>
      <c r="I40" s="284">
        <f t="shared" si="10"/>
        <v>75.434678174490088</v>
      </c>
    </row>
    <row r="41" spans="2:9">
      <c r="B41" s="80" t="s">
        <v>201</v>
      </c>
      <c r="C41" s="72">
        <f>C218</f>
        <v>100</v>
      </c>
      <c r="D41" s="72">
        <f t="shared" si="17"/>
        <v>71.48</v>
      </c>
      <c r="E41" s="72">
        <f t="shared" si="17"/>
        <v>0</v>
      </c>
      <c r="F41" s="72">
        <f t="shared" si="17"/>
        <v>0</v>
      </c>
      <c r="G41" s="72">
        <f t="shared" si="17"/>
        <v>0</v>
      </c>
      <c r="H41" s="72">
        <f t="shared" si="17"/>
        <v>0</v>
      </c>
      <c r="I41" s="284">
        <v>0</v>
      </c>
    </row>
    <row r="42" spans="2:9">
      <c r="B42" s="84" t="s">
        <v>203</v>
      </c>
      <c r="C42" s="72">
        <f t="shared" ref="C42:H42" si="18">C219-C243</f>
        <v>20</v>
      </c>
      <c r="D42" s="72">
        <f>D219-D243</f>
        <v>20</v>
      </c>
      <c r="E42" s="72">
        <f t="shared" si="18"/>
        <v>12.500000000000455</v>
      </c>
      <c r="F42" s="72">
        <f t="shared" si="18"/>
        <v>42.450000000000045</v>
      </c>
      <c r="G42" s="72">
        <f t="shared" si="18"/>
        <v>54.949999999999818</v>
      </c>
      <c r="H42" s="72">
        <f t="shared" si="18"/>
        <v>14.309999999999491</v>
      </c>
      <c r="I42" s="284">
        <f>H42/G42*100</f>
        <v>26.041856232938194</v>
      </c>
    </row>
    <row r="43" spans="2:9">
      <c r="B43" s="74" t="s">
        <v>2</v>
      </c>
      <c r="C43" s="72">
        <v>0</v>
      </c>
      <c r="D43" s="72">
        <f>D220</f>
        <v>35.5</v>
      </c>
      <c r="E43" s="72">
        <f>E220</f>
        <v>0</v>
      </c>
      <c r="F43" s="72">
        <f>F220</f>
        <v>35.5</v>
      </c>
      <c r="G43" s="72">
        <f>G220</f>
        <v>35.5</v>
      </c>
      <c r="H43" s="72">
        <f>H108</f>
        <v>9.2799999999999994</v>
      </c>
      <c r="I43" s="284">
        <f>H43/G43*100</f>
        <v>26.140845070422536</v>
      </c>
    </row>
    <row r="44" spans="2:9">
      <c r="B44" s="306" t="s">
        <v>307</v>
      </c>
      <c r="C44" s="72">
        <f t="shared" ref="C44:H44" si="19">C221+C335</f>
        <v>3300.03</v>
      </c>
      <c r="D44" s="72">
        <f>D221+D335</f>
        <v>4005.03</v>
      </c>
      <c r="E44" s="72">
        <f t="shared" si="19"/>
        <v>1763.03</v>
      </c>
      <c r="F44" s="72">
        <f t="shared" si="19"/>
        <v>1091.75</v>
      </c>
      <c r="G44" s="72">
        <f t="shared" si="19"/>
        <v>2854.78</v>
      </c>
      <c r="H44" s="72">
        <f t="shared" si="19"/>
        <v>629.05999999999995</v>
      </c>
      <c r="I44" s="284">
        <v>0</v>
      </c>
    </row>
    <row r="45" spans="2:9">
      <c r="B45" s="80" t="s">
        <v>1</v>
      </c>
      <c r="C45" s="72">
        <f>C222+C307</f>
        <v>3178</v>
      </c>
      <c r="D45" s="72">
        <f>D222+D306</f>
        <v>3460.2200000000003</v>
      </c>
      <c r="E45" s="72">
        <f>E222+E306</f>
        <v>1814.8</v>
      </c>
      <c r="F45" s="72">
        <f>F222+F306</f>
        <v>875.22</v>
      </c>
      <c r="G45" s="72">
        <f>G222+G306</f>
        <v>2690.02</v>
      </c>
      <c r="H45" s="72">
        <f>H222+H306</f>
        <v>2014.9</v>
      </c>
      <c r="I45" s="284">
        <f>H45/G45*100</f>
        <v>74.902788826848877</v>
      </c>
    </row>
    <row r="46" spans="2:9">
      <c r="B46" s="80" t="s">
        <v>0</v>
      </c>
      <c r="C46" s="72">
        <f t="shared" ref="C46:H46" si="20">C223</f>
        <v>181</v>
      </c>
      <c r="D46" s="72">
        <f t="shared" si="20"/>
        <v>181</v>
      </c>
      <c r="E46" s="72">
        <f t="shared" si="20"/>
        <v>106.8</v>
      </c>
      <c r="F46" s="72">
        <f t="shared" si="20"/>
        <v>6.5</v>
      </c>
      <c r="G46" s="72">
        <f t="shared" si="20"/>
        <v>113.3</v>
      </c>
      <c r="H46" s="72">
        <f t="shared" si="20"/>
        <v>82.68</v>
      </c>
      <c r="I46" s="284">
        <f>H46/G46*100</f>
        <v>72.974404236540167</v>
      </c>
    </row>
    <row r="47" spans="2:9">
      <c r="B47" s="100" t="s">
        <v>208</v>
      </c>
      <c r="C47" s="95">
        <f>C225+C336</f>
        <v>5497.07</v>
      </c>
      <c r="D47" s="95">
        <f>D225+D336+D307</f>
        <v>9983.2099999999991</v>
      </c>
      <c r="E47" s="95">
        <f>E225+E336+E307</f>
        <v>4302.07</v>
      </c>
      <c r="F47" s="95">
        <f>F225+F336+F307</f>
        <v>1663.8400000000001</v>
      </c>
      <c r="G47" s="95">
        <f>G225+G336+G307</f>
        <v>5965.91</v>
      </c>
      <c r="H47" s="95">
        <f>H225+H336+H307</f>
        <v>3908.5499999999997</v>
      </c>
      <c r="I47" s="220">
        <f>H47/G47*100</f>
        <v>65.514732873945462</v>
      </c>
    </row>
    <row r="48" spans="2:9">
      <c r="B48" s="100" t="s">
        <v>255</v>
      </c>
      <c r="C48" s="95">
        <f>C226</f>
        <v>100</v>
      </c>
      <c r="D48" s="95">
        <f>D226</f>
        <v>100</v>
      </c>
      <c r="E48" s="95">
        <f>E226</f>
        <v>100</v>
      </c>
      <c r="F48" s="95">
        <v>0</v>
      </c>
      <c r="G48" s="95">
        <f>G226</f>
        <v>100</v>
      </c>
      <c r="H48" s="95">
        <f>H226</f>
        <v>100</v>
      </c>
      <c r="I48" s="220">
        <v>0</v>
      </c>
    </row>
    <row r="49" spans="2:9">
      <c r="B49" s="100" t="s">
        <v>354</v>
      </c>
      <c r="C49" s="95">
        <f t="shared" ref="C49:H49" si="21">SUM(C50:C51)</f>
        <v>4538.91</v>
      </c>
      <c r="D49" s="95">
        <f t="shared" si="21"/>
        <v>4538.91</v>
      </c>
      <c r="E49" s="95">
        <f t="shared" si="21"/>
        <v>2413.91</v>
      </c>
      <c r="F49" s="95">
        <f t="shared" si="21"/>
        <v>238</v>
      </c>
      <c r="G49" s="95">
        <f t="shared" si="21"/>
        <v>2651.91</v>
      </c>
      <c r="H49" s="95">
        <f t="shared" si="21"/>
        <v>2031.96</v>
      </c>
      <c r="I49" s="220">
        <f>H49/G49*100</f>
        <v>76.622509813681461</v>
      </c>
    </row>
    <row r="50" spans="2:9">
      <c r="B50" s="74" t="s">
        <v>212</v>
      </c>
      <c r="C50" s="72">
        <v>0</v>
      </c>
      <c r="D50" s="72">
        <v>0</v>
      </c>
      <c r="E50" s="72">
        <v>0</v>
      </c>
      <c r="F50" s="72">
        <v>0</v>
      </c>
      <c r="G50" s="72">
        <v>0</v>
      </c>
      <c r="H50" s="72">
        <v>0</v>
      </c>
      <c r="I50" s="284">
        <v>0</v>
      </c>
    </row>
    <row r="51" spans="2:9" ht="15.75" customHeight="1">
      <c r="B51" s="85" t="s">
        <v>214</v>
      </c>
      <c r="C51" s="72">
        <f t="shared" ref="C51:H51" si="22">C224+C337</f>
        <v>4538.91</v>
      </c>
      <c r="D51" s="72">
        <f t="shared" si="22"/>
        <v>4538.91</v>
      </c>
      <c r="E51" s="72">
        <f t="shared" si="22"/>
        <v>2413.91</v>
      </c>
      <c r="F51" s="72">
        <f t="shared" si="22"/>
        <v>238</v>
      </c>
      <c r="G51" s="72">
        <f t="shared" si="22"/>
        <v>2651.91</v>
      </c>
      <c r="H51" s="72">
        <f t="shared" si="22"/>
        <v>2031.96</v>
      </c>
      <c r="I51" s="284">
        <f>H51/G51*100</f>
        <v>76.622509813681461</v>
      </c>
    </row>
    <row r="52" spans="2:9" ht="15" customHeight="1">
      <c r="B52" s="102" t="s">
        <v>226</v>
      </c>
      <c r="C52" s="95">
        <f t="shared" ref="C52:H52" si="23">C227+C271</f>
        <v>-386.06</v>
      </c>
      <c r="D52" s="95">
        <f t="shared" si="23"/>
        <v>-1042.1499999999999</v>
      </c>
      <c r="E52" s="95">
        <f t="shared" si="23"/>
        <v>-377.06</v>
      </c>
      <c r="F52" s="95">
        <f t="shared" si="23"/>
        <v>-660.58999999999992</v>
      </c>
      <c r="G52" s="95">
        <f t="shared" si="23"/>
        <v>-1037.6499999999999</v>
      </c>
      <c r="H52" s="95">
        <f t="shared" si="23"/>
        <v>-1043.48</v>
      </c>
      <c r="I52" s="220">
        <f>H52/G52*100</f>
        <v>100.561846480027</v>
      </c>
    </row>
    <row r="53" spans="2:9">
      <c r="B53" s="102" t="s">
        <v>216</v>
      </c>
      <c r="C53" s="72"/>
      <c r="D53" s="72"/>
      <c r="E53" s="72"/>
      <c r="F53" s="72"/>
      <c r="G53" s="72"/>
      <c r="H53" s="72"/>
      <c r="I53" s="284"/>
    </row>
    <row r="54" spans="2:9" ht="15.75" customHeight="1">
      <c r="B54" s="286" t="s">
        <v>217</v>
      </c>
      <c r="C54" s="95">
        <f t="shared" ref="C54:H54" si="24">SUM(C14-C35)</f>
        <v>-545.64999999999418</v>
      </c>
      <c r="D54" s="95">
        <f t="shared" si="24"/>
        <v>0</v>
      </c>
      <c r="E54" s="95">
        <f t="shared" si="24"/>
        <v>-1.4551915228366852E-11</v>
      </c>
      <c r="F54" s="95">
        <f t="shared" si="24"/>
        <v>-7.2759576141834259E-12</v>
      </c>
      <c r="G54" s="95">
        <f t="shared" si="24"/>
        <v>0</v>
      </c>
      <c r="H54" s="95">
        <f t="shared" si="24"/>
        <v>-349.19999999999709</v>
      </c>
      <c r="I54" s="284"/>
    </row>
    <row r="55" spans="2:9">
      <c r="B55" s="287" t="s">
        <v>24</v>
      </c>
      <c r="C55" s="288">
        <f t="shared" ref="C55:H55" si="25">C105</f>
        <v>7355</v>
      </c>
      <c r="D55" s="288">
        <f t="shared" si="25"/>
        <v>6290.9400000000005</v>
      </c>
      <c r="E55" s="288">
        <f t="shared" si="25"/>
        <v>3656.62</v>
      </c>
      <c r="F55" s="288">
        <f t="shared" si="25"/>
        <v>1709.1599999999999</v>
      </c>
      <c r="G55" s="288">
        <f t="shared" si="25"/>
        <v>5365.78</v>
      </c>
      <c r="H55" s="288">
        <f t="shared" si="25"/>
        <v>4217.8600000000006</v>
      </c>
      <c r="I55" s="284">
        <f t="shared" ref="I55:I69" si="26">H55/G55*100</f>
        <v>78.606651782219942</v>
      </c>
    </row>
    <row r="56" spans="2:9">
      <c r="B56" s="287" t="s">
        <v>23</v>
      </c>
      <c r="C56" s="288">
        <f t="shared" ref="C56:H56" si="27">C111+C246+C319-C113</f>
        <v>1365.91</v>
      </c>
      <c r="D56" s="288">
        <f t="shared" si="27"/>
        <v>1453.7300000000002</v>
      </c>
      <c r="E56" s="288">
        <f t="shared" si="27"/>
        <v>934.91000000000008</v>
      </c>
      <c r="F56" s="288">
        <f t="shared" si="27"/>
        <v>272.25</v>
      </c>
      <c r="G56" s="288">
        <f t="shared" si="27"/>
        <v>1207.1600000000001</v>
      </c>
      <c r="H56" s="288">
        <f t="shared" si="27"/>
        <v>628.36</v>
      </c>
      <c r="I56" s="284">
        <f t="shared" si="26"/>
        <v>52.052751913582284</v>
      </c>
    </row>
    <row r="57" spans="2:9">
      <c r="B57" s="287" t="s">
        <v>73</v>
      </c>
      <c r="C57" s="288">
        <f t="shared" ref="C57:H57" si="28">C118</f>
        <v>3210</v>
      </c>
      <c r="D57" s="288">
        <f t="shared" si="28"/>
        <v>3210</v>
      </c>
      <c r="E57" s="288">
        <f t="shared" si="28"/>
        <v>2370</v>
      </c>
      <c r="F57" s="288">
        <f t="shared" si="28"/>
        <v>830</v>
      </c>
      <c r="G57" s="288">
        <f t="shared" si="28"/>
        <v>3200</v>
      </c>
      <c r="H57" s="288">
        <f t="shared" si="28"/>
        <v>2770.4</v>
      </c>
      <c r="I57" s="284">
        <f t="shared" si="26"/>
        <v>86.575000000000003</v>
      </c>
    </row>
    <row r="58" spans="2:9">
      <c r="B58" s="287" t="s">
        <v>22</v>
      </c>
      <c r="C58" s="288">
        <f t="shared" ref="C58:H58" si="29">C120</f>
        <v>20</v>
      </c>
      <c r="D58" s="288">
        <f t="shared" si="29"/>
        <v>20</v>
      </c>
      <c r="E58" s="288">
        <f t="shared" si="29"/>
        <v>12.5</v>
      </c>
      <c r="F58" s="288">
        <f t="shared" si="29"/>
        <v>5.5</v>
      </c>
      <c r="G58" s="288">
        <f t="shared" si="29"/>
        <v>18</v>
      </c>
      <c r="H58" s="288">
        <f t="shared" si="29"/>
        <v>14.31</v>
      </c>
      <c r="I58" s="284">
        <f t="shared" si="26"/>
        <v>79.5</v>
      </c>
    </row>
    <row r="59" spans="2:9">
      <c r="B59" s="287" t="s">
        <v>21</v>
      </c>
      <c r="C59" s="288">
        <f t="shared" ref="C59:H59" si="30">C123+C250-C126</f>
        <v>5022</v>
      </c>
      <c r="D59" s="288">
        <f t="shared" si="30"/>
        <v>4125.28</v>
      </c>
      <c r="E59" s="288">
        <f t="shared" si="30"/>
        <v>2565.4300000000003</v>
      </c>
      <c r="F59" s="288">
        <f t="shared" si="30"/>
        <v>1116.72</v>
      </c>
      <c r="G59" s="288">
        <f t="shared" si="30"/>
        <v>3682.1499999999996</v>
      </c>
      <c r="H59" s="288">
        <f t="shared" si="30"/>
        <v>3277.33</v>
      </c>
      <c r="I59" s="284">
        <f t="shared" si="26"/>
        <v>89.005879717013173</v>
      </c>
    </row>
    <row r="60" spans="2:9">
      <c r="B60" s="287" t="s">
        <v>20</v>
      </c>
      <c r="C60" s="288">
        <f t="shared" ref="C60:H60" si="31">C130+C292</f>
        <v>64854.34</v>
      </c>
      <c r="D60" s="288">
        <f t="shared" si="31"/>
        <v>67234.37000000001</v>
      </c>
      <c r="E60" s="288">
        <f t="shared" si="31"/>
        <v>38212.410000000003</v>
      </c>
      <c r="F60" s="288">
        <f t="shared" si="31"/>
        <v>14993.949999999999</v>
      </c>
      <c r="G60" s="288">
        <f>G130+G292</f>
        <v>53206.36</v>
      </c>
      <c r="H60" s="288">
        <f t="shared" si="31"/>
        <v>47027.14</v>
      </c>
      <c r="I60" s="284">
        <f t="shared" si="26"/>
        <v>88.386313215187045</v>
      </c>
    </row>
    <row r="61" spans="2:9">
      <c r="B61" s="287" t="s">
        <v>19</v>
      </c>
      <c r="C61" s="288">
        <f t="shared" ref="C61:H61" si="32">C142</f>
        <v>2808</v>
      </c>
      <c r="D61" s="288">
        <f t="shared" si="32"/>
        <v>2757.8500000000004</v>
      </c>
      <c r="E61" s="288">
        <f t="shared" si="32"/>
        <v>1594.5</v>
      </c>
      <c r="F61" s="288">
        <f t="shared" si="32"/>
        <v>656.51</v>
      </c>
      <c r="G61" s="288">
        <f t="shared" si="32"/>
        <v>2251.0100000000002</v>
      </c>
      <c r="H61" s="288">
        <f t="shared" si="32"/>
        <v>1881.6399999999999</v>
      </c>
      <c r="I61" s="284">
        <f t="shared" si="26"/>
        <v>83.590921408612118</v>
      </c>
    </row>
    <row r="62" spans="2:9">
      <c r="B62" s="287" t="s">
        <v>18</v>
      </c>
      <c r="C62" s="288">
        <f t="shared" ref="C62:H62" si="33">C149-C152+C255</f>
        <v>7689</v>
      </c>
      <c r="D62" s="288">
        <f t="shared" si="33"/>
        <v>6732.35</v>
      </c>
      <c r="E62" s="288">
        <f t="shared" si="33"/>
        <v>4226.92</v>
      </c>
      <c r="F62" s="288">
        <f t="shared" si="33"/>
        <v>1432.6799999999998</v>
      </c>
      <c r="G62" s="288">
        <f t="shared" si="33"/>
        <v>5659.6</v>
      </c>
      <c r="H62" s="288">
        <f t="shared" si="33"/>
        <v>4560.33</v>
      </c>
      <c r="I62" s="284">
        <f t="shared" si="26"/>
        <v>80.576895893702726</v>
      </c>
    </row>
    <row r="63" spans="2:9">
      <c r="B63" s="287" t="s">
        <v>17</v>
      </c>
      <c r="C63" s="288">
        <f t="shared" ref="C63:H63" si="34">C163-C166+C262+C322</f>
        <v>16940.03</v>
      </c>
      <c r="D63" s="288">
        <f t="shared" si="34"/>
        <v>17070.579999999998</v>
      </c>
      <c r="E63" s="288">
        <f t="shared" si="34"/>
        <v>8867.130000000001</v>
      </c>
      <c r="F63" s="288">
        <f t="shared" si="34"/>
        <v>4298.4600000000009</v>
      </c>
      <c r="G63" s="288">
        <f t="shared" si="34"/>
        <v>13165.589999999998</v>
      </c>
      <c r="H63" s="288">
        <f t="shared" si="34"/>
        <v>8862.5600000000013</v>
      </c>
      <c r="I63" s="284">
        <f t="shared" si="26"/>
        <v>67.316086859760958</v>
      </c>
    </row>
    <row r="64" spans="2:9">
      <c r="B64" s="287" t="s">
        <v>16</v>
      </c>
      <c r="C64" s="288">
        <f t="shared" ref="C64:H64" si="35">C177+C325</f>
        <v>19850.07</v>
      </c>
      <c r="D64" s="288">
        <f t="shared" si="35"/>
        <v>17023.330000000002</v>
      </c>
      <c r="E64" s="288">
        <f t="shared" si="35"/>
        <v>10898.9</v>
      </c>
      <c r="F64" s="288">
        <f t="shared" si="35"/>
        <v>2894.88</v>
      </c>
      <c r="G64" s="288">
        <f t="shared" si="35"/>
        <v>13793.78</v>
      </c>
      <c r="H64" s="288">
        <f t="shared" si="35"/>
        <v>9162.9599999999991</v>
      </c>
      <c r="I64" s="284">
        <f t="shared" si="26"/>
        <v>66.428201696706765</v>
      </c>
    </row>
    <row r="65" spans="1:10">
      <c r="B65" s="287" t="s">
        <v>15</v>
      </c>
      <c r="C65" s="288">
        <f t="shared" ref="C65:H65" si="36">C185</f>
        <v>3512</v>
      </c>
      <c r="D65" s="288">
        <f t="shared" si="36"/>
        <v>2898.9</v>
      </c>
      <c r="E65" s="288">
        <f t="shared" si="36"/>
        <v>1650</v>
      </c>
      <c r="F65" s="288">
        <f t="shared" si="36"/>
        <v>671.07999999999993</v>
      </c>
      <c r="G65" s="288">
        <f t="shared" si="36"/>
        <v>2321.08</v>
      </c>
      <c r="H65" s="288">
        <f t="shared" si="36"/>
        <v>1730.79</v>
      </c>
      <c r="I65" s="284">
        <f t="shared" si="26"/>
        <v>74.568304410016026</v>
      </c>
    </row>
    <row r="66" spans="1:10">
      <c r="B66" s="287" t="s">
        <v>14</v>
      </c>
      <c r="C66" s="288">
        <f t="shared" ref="C66:H66" si="37">C192</f>
        <v>3907</v>
      </c>
      <c r="D66" s="288">
        <f t="shared" si="37"/>
        <v>3907</v>
      </c>
      <c r="E66" s="288">
        <f t="shared" si="37"/>
        <v>1882</v>
      </c>
      <c r="F66" s="288">
        <f t="shared" si="37"/>
        <v>138</v>
      </c>
      <c r="G66" s="288">
        <f t="shared" si="37"/>
        <v>2020</v>
      </c>
      <c r="H66" s="288">
        <f t="shared" si="37"/>
        <v>1839.56</v>
      </c>
      <c r="I66" s="284">
        <f t="shared" si="26"/>
        <v>91.067326732673266</v>
      </c>
    </row>
    <row r="67" spans="1:10">
      <c r="B67" s="287" t="s">
        <v>13</v>
      </c>
      <c r="C67" s="288">
        <f t="shared" ref="C67:H67" si="38">C197</f>
        <v>28860</v>
      </c>
      <c r="D67" s="288">
        <f t="shared" si="38"/>
        <v>31198.27</v>
      </c>
      <c r="E67" s="288">
        <f t="shared" si="38"/>
        <v>19452</v>
      </c>
      <c r="F67" s="288">
        <f t="shared" si="38"/>
        <v>5492.27</v>
      </c>
      <c r="G67" s="288">
        <f t="shared" si="38"/>
        <v>24944.27</v>
      </c>
      <c r="H67" s="288">
        <f t="shared" si="38"/>
        <v>18776.23</v>
      </c>
      <c r="I67" s="284">
        <f t="shared" si="26"/>
        <v>75.27271794283817</v>
      </c>
    </row>
    <row r="68" spans="1:10">
      <c r="B68" s="287" t="s">
        <v>12</v>
      </c>
      <c r="C68" s="288">
        <f t="shared" ref="C68:H69" si="39">C204</f>
        <v>30</v>
      </c>
      <c r="D68" s="288">
        <f t="shared" si="39"/>
        <v>27.5</v>
      </c>
      <c r="E68" s="288">
        <f t="shared" si="39"/>
        <v>16</v>
      </c>
      <c r="F68" s="288">
        <f t="shared" si="39"/>
        <v>10</v>
      </c>
      <c r="G68" s="288">
        <f t="shared" si="39"/>
        <v>26</v>
      </c>
      <c r="H68" s="288">
        <f t="shared" si="39"/>
        <v>25.08</v>
      </c>
      <c r="I68" s="284">
        <f t="shared" si="26"/>
        <v>96.461538461538453</v>
      </c>
    </row>
    <row r="69" spans="1:10">
      <c r="B69" s="287" t="s">
        <v>11</v>
      </c>
      <c r="C69" s="288">
        <f t="shared" si="39"/>
        <v>3193</v>
      </c>
      <c r="D69" s="288">
        <f t="shared" si="39"/>
        <v>6538.4299999999994</v>
      </c>
      <c r="E69" s="288">
        <f t="shared" si="39"/>
        <v>2160.04</v>
      </c>
      <c r="F69" s="288">
        <f t="shared" si="39"/>
        <v>1281.3800000000001</v>
      </c>
      <c r="G69" s="288">
        <f t="shared" si="39"/>
        <v>3441.4200000000005</v>
      </c>
      <c r="H69" s="288">
        <f t="shared" si="39"/>
        <v>2353</v>
      </c>
      <c r="I69" s="284">
        <f t="shared" si="26"/>
        <v>68.372939077473831</v>
      </c>
    </row>
    <row r="71" spans="1:10">
      <c r="B71" s="261" t="s">
        <v>358</v>
      </c>
      <c r="C71" s="289"/>
      <c r="D71" s="289"/>
      <c r="E71" s="289"/>
      <c r="F71" s="289"/>
      <c r="G71" s="289"/>
    </row>
    <row r="72" spans="1:10">
      <c r="G72" t="s">
        <v>76</v>
      </c>
    </row>
    <row r="73" spans="1:10">
      <c r="A73" s="8" t="s">
        <v>36</v>
      </c>
      <c r="B73" s="52" t="s">
        <v>35</v>
      </c>
      <c r="C73" s="48" t="s">
        <v>71</v>
      </c>
      <c r="D73" s="48" t="s">
        <v>71</v>
      </c>
      <c r="E73" s="48" t="s">
        <v>71</v>
      </c>
      <c r="F73" s="48" t="s">
        <v>71</v>
      </c>
      <c r="G73" s="60" t="s">
        <v>71</v>
      </c>
      <c r="H73" s="290" t="s">
        <v>34</v>
      </c>
      <c r="I73" s="291"/>
    </row>
    <row r="74" spans="1:10" ht="15">
      <c r="A74" s="47" t="s">
        <v>32</v>
      </c>
      <c r="B74" s="53"/>
      <c r="C74" s="49" t="s">
        <v>77</v>
      </c>
      <c r="D74" s="49" t="s">
        <v>321</v>
      </c>
      <c r="E74" s="49" t="s">
        <v>325</v>
      </c>
      <c r="F74" s="49" t="s">
        <v>333</v>
      </c>
      <c r="G74" s="61" t="s">
        <v>326</v>
      </c>
      <c r="H74" s="292" t="s">
        <v>362</v>
      </c>
      <c r="I74" s="293" t="s">
        <v>33</v>
      </c>
    </row>
    <row r="75" spans="1:10">
      <c r="A75" s="55"/>
      <c r="B75" s="54"/>
      <c r="C75" s="50" t="s">
        <v>245</v>
      </c>
      <c r="D75" s="50" t="s">
        <v>245</v>
      </c>
      <c r="E75" s="50" t="s">
        <v>245</v>
      </c>
      <c r="F75" s="50" t="s">
        <v>245</v>
      </c>
      <c r="G75" s="62" t="s">
        <v>245</v>
      </c>
      <c r="H75" s="294">
        <v>2010</v>
      </c>
      <c r="I75" s="51"/>
    </row>
    <row r="76" spans="1:10">
      <c r="A76" s="6" t="s">
        <v>31</v>
      </c>
      <c r="B76" s="6" t="s">
        <v>30</v>
      </c>
      <c r="C76" s="6">
        <v>1</v>
      </c>
      <c r="D76" s="6">
        <v>2</v>
      </c>
      <c r="E76" s="6">
        <v>3</v>
      </c>
      <c r="F76" s="6">
        <v>4</v>
      </c>
      <c r="G76" s="44" t="s">
        <v>342</v>
      </c>
      <c r="H76" s="51" t="s">
        <v>355</v>
      </c>
      <c r="I76" s="4" t="s">
        <v>343</v>
      </c>
    </row>
    <row r="77" spans="1:10">
      <c r="A77" s="4">
        <v>1</v>
      </c>
      <c r="B77" s="16" t="s">
        <v>50</v>
      </c>
      <c r="C77" s="12">
        <f t="shared" ref="C77:H77" si="40">C78+C79+C80+C81+C82+C83+C84+C85+C86+C87+C88+C89+C90+C91</f>
        <v>83460</v>
      </c>
      <c r="D77" s="196">
        <f>D78+D79+D80+D81+D82+D83+D84+D85+D86+D87+D88+D89+D90+D91</f>
        <v>83973.07</v>
      </c>
      <c r="E77" s="12">
        <f t="shared" si="40"/>
        <v>48800.56</v>
      </c>
      <c r="F77" s="12">
        <f t="shared" si="40"/>
        <v>17484.25</v>
      </c>
      <c r="G77" s="12">
        <f t="shared" si="40"/>
        <v>66284.81</v>
      </c>
      <c r="H77" s="12">
        <f t="shared" si="40"/>
        <v>54259.719999999987</v>
      </c>
      <c r="I77" s="18">
        <f>H77/G77*100</f>
        <v>81.858452939670485</v>
      </c>
      <c r="J77" s="30"/>
    </row>
    <row r="78" spans="1:10">
      <c r="A78" s="3"/>
      <c r="B78" s="9" t="s">
        <v>51</v>
      </c>
      <c r="C78" s="11">
        <v>418</v>
      </c>
      <c r="D78" s="13">
        <v>418</v>
      </c>
      <c r="E78" s="11">
        <v>227</v>
      </c>
      <c r="F78" s="11">
        <v>23.85</v>
      </c>
      <c r="G78" s="11">
        <f>E78+F78</f>
        <v>250.85</v>
      </c>
      <c r="H78" s="11">
        <v>215.41</v>
      </c>
      <c r="I78" s="45">
        <f>H78/G78*100</f>
        <v>85.872035080725524</v>
      </c>
    </row>
    <row r="79" spans="1:10">
      <c r="A79" s="3"/>
      <c r="B79" s="9" t="s">
        <v>78</v>
      </c>
      <c r="C79" s="11">
        <v>0</v>
      </c>
      <c r="D79" s="13">
        <v>200</v>
      </c>
      <c r="E79" s="11">
        <v>0</v>
      </c>
      <c r="F79" s="11">
        <v>150</v>
      </c>
      <c r="G79" s="11">
        <f t="shared" ref="G79:G91" si="41">E79+F79</f>
        <v>150</v>
      </c>
      <c r="H79" s="11">
        <v>96.09</v>
      </c>
      <c r="I79" s="45">
        <v>0</v>
      </c>
    </row>
    <row r="80" spans="1:10">
      <c r="A80" s="3"/>
      <c r="B80" s="9" t="s">
        <v>52</v>
      </c>
      <c r="C80" s="11">
        <v>17500</v>
      </c>
      <c r="D80" s="13">
        <v>17500</v>
      </c>
      <c r="E80" s="11">
        <v>11620</v>
      </c>
      <c r="F80" s="11">
        <v>5013</v>
      </c>
      <c r="G80" s="11">
        <f t="shared" si="41"/>
        <v>16633</v>
      </c>
      <c r="H80" s="11">
        <v>10943.75</v>
      </c>
      <c r="I80" s="45">
        <f t="shared" ref="I80:I87" si="42">H80/G80*100</f>
        <v>65.795406721577592</v>
      </c>
    </row>
    <row r="81" spans="1:9">
      <c r="A81" s="3"/>
      <c r="B81" s="9" t="s">
        <v>53</v>
      </c>
      <c r="C81" s="11">
        <v>11270</v>
      </c>
      <c r="D81" s="13">
        <v>11270</v>
      </c>
      <c r="E81" s="11">
        <v>7429</v>
      </c>
      <c r="F81" s="11">
        <v>1223</v>
      </c>
      <c r="G81" s="11">
        <f t="shared" si="41"/>
        <v>8652</v>
      </c>
      <c r="H81" s="11">
        <v>6028.28</v>
      </c>
      <c r="I81" s="45">
        <f t="shared" si="42"/>
        <v>69.674988441978741</v>
      </c>
    </row>
    <row r="82" spans="1:9">
      <c r="A82" s="3"/>
      <c r="B82" s="9" t="s">
        <v>54</v>
      </c>
      <c r="C82" s="11">
        <v>250</v>
      </c>
      <c r="D82" s="13">
        <v>250</v>
      </c>
      <c r="E82" s="11">
        <v>190</v>
      </c>
      <c r="F82" s="11">
        <v>26</v>
      </c>
      <c r="G82" s="11">
        <f t="shared" si="41"/>
        <v>216</v>
      </c>
      <c r="H82" s="11">
        <v>151.41999999999999</v>
      </c>
      <c r="I82" s="45">
        <f t="shared" si="42"/>
        <v>70.101851851851848</v>
      </c>
    </row>
    <row r="83" spans="1:9">
      <c r="A83" s="3"/>
      <c r="B83" s="9" t="s">
        <v>55</v>
      </c>
      <c r="C83" s="11">
        <v>4900</v>
      </c>
      <c r="D83" s="13">
        <v>4900</v>
      </c>
      <c r="E83" s="11">
        <v>2660</v>
      </c>
      <c r="F83" s="11">
        <v>1020</v>
      </c>
      <c r="G83" s="11">
        <f t="shared" si="41"/>
        <v>3680</v>
      </c>
      <c r="H83" s="11">
        <v>2821.64</v>
      </c>
      <c r="I83" s="45">
        <f t="shared" si="42"/>
        <v>76.674999999999997</v>
      </c>
    </row>
    <row r="84" spans="1:9">
      <c r="A84" s="3"/>
      <c r="B84" s="9" t="s">
        <v>56</v>
      </c>
      <c r="C84" s="11">
        <v>330</v>
      </c>
      <c r="D84" s="13">
        <v>330</v>
      </c>
      <c r="E84" s="11">
        <v>190</v>
      </c>
      <c r="F84" s="11">
        <v>70</v>
      </c>
      <c r="G84" s="11">
        <f t="shared" si="41"/>
        <v>260</v>
      </c>
      <c r="H84" s="11">
        <v>178.15</v>
      </c>
      <c r="I84" s="45">
        <f t="shared" si="42"/>
        <v>68.519230769230774</v>
      </c>
    </row>
    <row r="85" spans="1:9">
      <c r="A85" s="3"/>
      <c r="B85" s="9" t="s">
        <v>57</v>
      </c>
      <c r="C85" s="11">
        <v>750</v>
      </c>
      <c r="D85" s="13">
        <v>750</v>
      </c>
      <c r="E85" s="11">
        <v>450</v>
      </c>
      <c r="F85" s="11">
        <v>130</v>
      </c>
      <c r="G85" s="11">
        <f t="shared" si="41"/>
        <v>580</v>
      </c>
      <c r="H85" s="11">
        <v>556.66</v>
      </c>
      <c r="I85" s="45">
        <f t="shared" si="42"/>
        <v>95.975862068965512</v>
      </c>
    </row>
    <row r="86" spans="1:9">
      <c r="A86" s="3"/>
      <c r="B86" s="9" t="s">
        <v>58</v>
      </c>
      <c r="C86" s="11">
        <v>2050</v>
      </c>
      <c r="D86" s="13">
        <v>2050</v>
      </c>
      <c r="E86" s="11">
        <v>1350</v>
      </c>
      <c r="F86" s="11">
        <v>40</v>
      </c>
      <c r="G86" s="11">
        <f t="shared" si="41"/>
        <v>1390</v>
      </c>
      <c r="H86" s="11">
        <v>982.96</v>
      </c>
      <c r="I86" s="45">
        <f t="shared" si="42"/>
        <v>70.716546762589928</v>
      </c>
    </row>
    <row r="87" spans="1:9">
      <c r="A87" s="3"/>
      <c r="B87" s="9" t="s">
        <v>59</v>
      </c>
      <c r="C87" s="11">
        <v>700</v>
      </c>
      <c r="D87" s="13">
        <v>700</v>
      </c>
      <c r="E87" s="11">
        <v>400</v>
      </c>
      <c r="F87" s="11">
        <v>150</v>
      </c>
      <c r="G87" s="11">
        <f t="shared" si="41"/>
        <v>550</v>
      </c>
      <c r="H87" s="11">
        <v>500.37</v>
      </c>
      <c r="I87" s="45">
        <f t="shared" si="42"/>
        <v>90.976363636363629</v>
      </c>
    </row>
    <row r="88" spans="1:9">
      <c r="A88" s="3"/>
      <c r="B88" s="9" t="s">
        <v>132</v>
      </c>
      <c r="C88" s="11">
        <v>0</v>
      </c>
      <c r="D88" s="13">
        <v>0</v>
      </c>
      <c r="E88" s="11">
        <v>0</v>
      </c>
      <c r="F88" s="11">
        <v>0</v>
      </c>
      <c r="G88" s="11">
        <f t="shared" si="41"/>
        <v>0</v>
      </c>
      <c r="H88" s="11">
        <v>0</v>
      </c>
      <c r="I88" s="45">
        <v>0</v>
      </c>
    </row>
    <row r="89" spans="1:9">
      <c r="A89" s="3"/>
      <c r="B89" s="9" t="s">
        <v>67</v>
      </c>
      <c r="C89" s="11">
        <v>170</v>
      </c>
      <c r="D89" s="13">
        <v>483.07</v>
      </c>
      <c r="E89" s="11">
        <v>105.56</v>
      </c>
      <c r="F89" s="11">
        <v>89</v>
      </c>
      <c r="G89" s="11">
        <f t="shared" si="41"/>
        <v>194.56</v>
      </c>
      <c r="H89" s="11">
        <v>187.19</v>
      </c>
      <c r="I89" s="45">
        <f>H89/G89*100</f>
        <v>96.211965460526315</v>
      </c>
    </row>
    <row r="90" spans="1:9">
      <c r="A90" s="3"/>
      <c r="B90" s="9" t="s">
        <v>60</v>
      </c>
      <c r="C90" s="11">
        <v>45000</v>
      </c>
      <c r="D90" s="13">
        <v>45000</v>
      </c>
      <c r="E90" s="11">
        <v>24091</v>
      </c>
      <c r="F90" s="11">
        <v>9537.4</v>
      </c>
      <c r="G90" s="11">
        <f t="shared" si="41"/>
        <v>33628.400000000001</v>
      </c>
      <c r="H90" s="11">
        <v>31491.96</v>
      </c>
      <c r="I90" s="45">
        <f>H90/G90*100</f>
        <v>93.646917486410288</v>
      </c>
    </row>
    <row r="91" spans="1:9">
      <c r="A91" s="3"/>
      <c r="B91" s="9" t="s">
        <v>61</v>
      </c>
      <c r="C91" s="11">
        <v>122</v>
      </c>
      <c r="D91" s="13">
        <v>122</v>
      </c>
      <c r="E91" s="11">
        <v>88</v>
      </c>
      <c r="F91" s="11">
        <v>12</v>
      </c>
      <c r="G91" s="11">
        <f t="shared" si="41"/>
        <v>100</v>
      </c>
      <c r="H91" s="11">
        <v>105.84</v>
      </c>
      <c r="I91" s="45">
        <f>H91/G91*100</f>
        <v>105.84</v>
      </c>
    </row>
    <row r="92" spans="1:9">
      <c r="A92" s="4">
        <v>2</v>
      </c>
      <c r="B92" s="16" t="s">
        <v>29</v>
      </c>
      <c r="C92" s="12">
        <f t="shared" ref="C92:H92" si="43">C93+C94</f>
        <v>58192</v>
      </c>
      <c r="D92" s="196">
        <f>D93+D94</f>
        <v>60643</v>
      </c>
      <c r="E92" s="12">
        <f t="shared" si="43"/>
        <v>33302</v>
      </c>
      <c r="F92" s="12">
        <f t="shared" si="43"/>
        <v>14414</v>
      </c>
      <c r="G92" s="12">
        <f t="shared" si="43"/>
        <v>47716</v>
      </c>
      <c r="H92" s="12">
        <f t="shared" si="43"/>
        <v>42133.08</v>
      </c>
      <c r="I92" s="18">
        <f>H92/G92*100</f>
        <v>88.299689831503059</v>
      </c>
    </row>
    <row r="93" spans="1:9">
      <c r="A93" s="3"/>
      <c r="B93" s="9" t="s">
        <v>62</v>
      </c>
      <c r="C93" s="11">
        <v>57933</v>
      </c>
      <c r="D93" s="13">
        <v>60384</v>
      </c>
      <c r="E93" s="11">
        <v>33183</v>
      </c>
      <c r="F93" s="11">
        <v>14347</v>
      </c>
      <c r="G93" s="11">
        <f>E93+F93</f>
        <v>47530</v>
      </c>
      <c r="H93" s="11">
        <v>42014.080000000002</v>
      </c>
      <c r="I93" s="45">
        <f>H93/G93*100</f>
        <v>88.394866400168311</v>
      </c>
    </row>
    <row r="94" spans="1:9">
      <c r="A94" s="3"/>
      <c r="B94" s="9" t="s">
        <v>63</v>
      </c>
      <c r="C94" s="11">
        <v>259</v>
      </c>
      <c r="D94" s="13">
        <v>259</v>
      </c>
      <c r="E94" s="11">
        <v>119</v>
      </c>
      <c r="F94" s="11">
        <v>67</v>
      </c>
      <c r="G94" s="11">
        <f>E94+F94</f>
        <v>186</v>
      </c>
      <c r="H94" s="11">
        <v>119</v>
      </c>
      <c r="I94" s="45">
        <f t="shared" ref="I94:I111" si="44">H94/G94*100</f>
        <v>63.978494623655912</v>
      </c>
    </row>
    <row r="95" spans="1:9">
      <c r="A95" s="4">
        <v>3</v>
      </c>
      <c r="B95" s="16" t="s">
        <v>28</v>
      </c>
      <c r="C95" s="12">
        <f t="shared" ref="C95:H95" si="45">C98+C99+C100+C96+C101+C102+C97</f>
        <v>15244</v>
      </c>
      <c r="D95" s="196">
        <f>D98+D99+D100+D96+D101+D102+D97</f>
        <v>14845.05</v>
      </c>
      <c r="E95" s="12">
        <f t="shared" si="45"/>
        <v>9097.5</v>
      </c>
      <c r="F95" s="12">
        <f t="shared" si="45"/>
        <v>1791.28</v>
      </c>
      <c r="G95" s="12">
        <f t="shared" si="45"/>
        <v>10888.779999999999</v>
      </c>
      <c r="H95" s="12">
        <f t="shared" si="45"/>
        <v>5499.9699999999993</v>
      </c>
      <c r="I95" s="18">
        <f t="shared" si="44"/>
        <v>50.510433675765334</v>
      </c>
    </row>
    <row r="96" spans="1:9">
      <c r="A96" s="4"/>
      <c r="B96" s="58" t="s">
        <v>302</v>
      </c>
      <c r="C96" s="59">
        <v>323</v>
      </c>
      <c r="D96" s="33">
        <v>0</v>
      </c>
      <c r="E96" s="59">
        <v>87</v>
      </c>
      <c r="F96" s="59">
        <v>189.57</v>
      </c>
      <c r="G96" s="11">
        <f t="shared" ref="G96:G103" si="46">E96+F96</f>
        <v>276.57</v>
      </c>
      <c r="H96" s="59">
        <v>0</v>
      </c>
      <c r="I96" s="45">
        <v>0</v>
      </c>
    </row>
    <row r="97" spans="1:9">
      <c r="A97" s="4"/>
      <c r="B97" s="58" t="s">
        <v>303</v>
      </c>
      <c r="C97" s="59">
        <v>363</v>
      </c>
      <c r="D97" s="33">
        <v>536</v>
      </c>
      <c r="E97" s="59">
        <v>180</v>
      </c>
      <c r="F97" s="59">
        <v>273</v>
      </c>
      <c r="G97" s="11">
        <f t="shared" si="46"/>
        <v>453</v>
      </c>
      <c r="H97" s="59">
        <v>172.36</v>
      </c>
      <c r="I97" s="45">
        <v>0</v>
      </c>
    </row>
    <row r="98" spans="1:9">
      <c r="A98" s="3"/>
      <c r="B98" s="9" t="s">
        <v>64</v>
      </c>
      <c r="C98" s="11">
        <v>11000</v>
      </c>
      <c r="D98" s="13">
        <v>11000</v>
      </c>
      <c r="E98" s="11">
        <v>6800</v>
      </c>
      <c r="F98" s="11">
        <v>530</v>
      </c>
      <c r="G98" s="11">
        <f t="shared" si="46"/>
        <v>7330</v>
      </c>
      <c r="H98" s="11">
        <v>3106</v>
      </c>
      <c r="I98" s="45">
        <f t="shared" si="44"/>
        <v>42.37380627557981</v>
      </c>
    </row>
    <row r="99" spans="1:9">
      <c r="A99" s="3"/>
      <c r="B99" s="9" t="s">
        <v>65</v>
      </c>
      <c r="C99" s="11">
        <v>330</v>
      </c>
      <c r="D99" s="13">
        <v>330</v>
      </c>
      <c r="E99" s="11">
        <v>170</v>
      </c>
      <c r="F99" s="11">
        <v>100</v>
      </c>
      <c r="G99" s="11">
        <f t="shared" si="46"/>
        <v>270</v>
      </c>
      <c r="H99" s="11">
        <v>90.64</v>
      </c>
      <c r="I99" s="45">
        <f t="shared" si="44"/>
        <v>33.57037037037037</v>
      </c>
    </row>
    <row r="100" spans="1:9">
      <c r="A100" s="3"/>
      <c r="B100" s="9" t="s">
        <v>66</v>
      </c>
      <c r="C100" s="11">
        <v>150</v>
      </c>
      <c r="D100" s="13">
        <v>150</v>
      </c>
      <c r="E100" s="11">
        <v>60</v>
      </c>
      <c r="F100" s="11">
        <v>50</v>
      </c>
      <c r="G100" s="11">
        <f t="shared" si="46"/>
        <v>110</v>
      </c>
      <c r="H100" s="11">
        <v>69.45</v>
      </c>
      <c r="I100" s="45">
        <f t="shared" si="44"/>
        <v>63.136363636363633</v>
      </c>
    </row>
    <row r="101" spans="1:9">
      <c r="A101" s="3"/>
      <c r="B101" s="9" t="s">
        <v>82</v>
      </c>
      <c r="C101" s="11">
        <v>320</v>
      </c>
      <c r="D101" s="13">
        <v>320</v>
      </c>
      <c r="E101" s="11">
        <v>240</v>
      </c>
      <c r="F101" s="11">
        <v>0</v>
      </c>
      <c r="G101" s="11">
        <f t="shared" si="46"/>
        <v>240</v>
      </c>
      <c r="H101" s="11">
        <v>187.7</v>
      </c>
      <c r="I101" s="45">
        <f t="shared" si="44"/>
        <v>78.208333333333329</v>
      </c>
    </row>
    <row r="102" spans="1:9">
      <c r="A102" s="3"/>
      <c r="B102" s="9" t="s">
        <v>299</v>
      </c>
      <c r="C102" s="11">
        <v>2758</v>
      </c>
      <c r="D102" s="13">
        <v>2509.0500000000002</v>
      </c>
      <c r="E102" s="11">
        <v>1560.5</v>
      </c>
      <c r="F102" s="11">
        <v>648.71</v>
      </c>
      <c r="G102" s="11">
        <f t="shared" si="46"/>
        <v>2209.21</v>
      </c>
      <c r="H102" s="11">
        <v>1873.82</v>
      </c>
      <c r="I102" s="45">
        <f t="shared" si="44"/>
        <v>84.818555049089937</v>
      </c>
    </row>
    <row r="103" spans="1:9">
      <c r="A103" s="4">
        <v>4</v>
      </c>
      <c r="B103" s="303" t="s">
        <v>300</v>
      </c>
      <c r="C103" s="12">
        <v>1954</v>
      </c>
      <c r="D103" s="196">
        <v>2252.8000000000002</v>
      </c>
      <c r="E103" s="12">
        <v>980</v>
      </c>
      <c r="F103" s="12">
        <v>872.8</v>
      </c>
      <c r="G103" s="12">
        <f t="shared" si="46"/>
        <v>1852.8</v>
      </c>
      <c r="H103" s="12">
        <v>716.65</v>
      </c>
      <c r="I103" s="45">
        <f t="shared" si="44"/>
        <v>38.679296200345426</v>
      </c>
    </row>
    <row r="104" spans="1:9">
      <c r="A104" s="23" t="s">
        <v>26</v>
      </c>
      <c r="B104" s="23" t="s">
        <v>25</v>
      </c>
      <c r="C104" s="24">
        <f t="shared" ref="C104:H104" si="47">C77+C92+C95+C103</f>
        <v>158850</v>
      </c>
      <c r="D104" s="314">
        <f>D77+D92+D95+D103</f>
        <v>161713.91999999998</v>
      </c>
      <c r="E104" s="24">
        <f t="shared" si="47"/>
        <v>92180.06</v>
      </c>
      <c r="F104" s="24">
        <f t="shared" si="47"/>
        <v>34562.33</v>
      </c>
      <c r="G104" s="24">
        <f t="shared" si="47"/>
        <v>126742.39</v>
      </c>
      <c r="H104" s="24">
        <f t="shared" si="47"/>
        <v>102609.41999999998</v>
      </c>
      <c r="I104" s="24">
        <f t="shared" si="44"/>
        <v>80.959038250738359</v>
      </c>
    </row>
    <row r="105" spans="1:9">
      <c r="A105" s="4">
        <v>1</v>
      </c>
      <c r="B105" s="16" t="s">
        <v>24</v>
      </c>
      <c r="C105" s="12">
        <f>C106+C107+C109</f>
        <v>7355</v>
      </c>
      <c r="D105" s="12">
        <f>D106+D107+D108+D109</f>
        <v>6290.9400000000005</v>
      </c>
      <c r="E105" s="12">
        <f>E106+E107+E108+E109</f>
        <v>3656.62</v>
      </c>
      <c r="F105" s="12">
        <f>F106+F107+F108+F109</f>
        <v>1709.1599999999999</v>
      </c>
      <c r="G105" s="12">
        <f>G106+G107+G108+G109</f>
        <v>5365.78</v>
      </c>
      <c r="H105" s="12">
        <f>H106+H107+H108+H109</f>
        <v>4217.8600000000006</v>
      </c>
      <c r="I105" s="18">
        <f t="shared" si="44"/>
        <v>78.606651782219942</v>
      </c>
    </row>
    <row r="106" spans="1:9">
      <c r="A106" s="3"/>
      <c r="B106" s="10" t="s">
        <v>37</v>
      </c>
      <c r="C106" s="11">
        <v>4800</v>
      </c>
      <c r="D106" s="11">
        <v>3991.34</v>
      </c>
      <c r="E106" s="11">
        <v>2547</v>
      </c>
      <c r="F106" s="11">
        <v>1008.78</v>
      </c>
      <c r="G106" s="11">
        <f>E106+F106</f>
        <v>3555.7799999999997</v>
      </c>
      <c r="H106" s="11">
        <v>2822.21</v>
      </c>
      <c r="I106" s="45">
        <f t="shared" si="44"/>
        <v>79.36964604109366</v>
      </c>
    </row>
    <row r="107" spans="1:9">
      <c r="A107" s="3"/>
      <c r="B107" s="10" t="s">
        <v>38</v>
      </c>
      <c r="C107" s="11">
        <v>2575</v>
      </c>
      <c r="D107" s="11">
        <v>2284.1</v>
      </c>
      <c r="E107" s="11">
        <v>1120.6199999999999</v>
      </c>
      <c r="F107" s="11">
        <v>669.38</v>
      </c>
      <c r="G107" s="11">
        <f>E107+F107</f>
        <v>1790</v>
      </c>
      <c r="H107" s="11">
        <v>1393.23</v>
      </c>
      <c r="I107" s="45">
        <f t="shared" si="44"/>
        <v>77.834078212290507</v>
      </c>
    </row>
    <row r="108" spans="1:9">
      <c r="A108" s="3"/>
      <c r="B108" s="10" t="s">
        <v>42</v>
      </c>
      <c r="C108" s="11"/>
      <c r="D108" s="11">
        <v>35.5</v>
      </c>
      <c r="E108" s="11"/>
      <c r="F108" s="11">
        <v>35.5</v>
      </c>
      <c r="G108" s="11">
        <f>E108+F108</f>
        <v>35.5</v>
      </c>
      <c r="H108" s="11">
        <v>9.2799999999999994</v>
      </c>
      <c r="I108" s="45"/>
    </row>
    <row r="109" spans="1:9">
      <c r="A109" s="3"/>
      <c r="B109" s="10" t="s">
        <v>48</v>
      </c>
      <c r="C109" s="11">
        <v>-20</v>
      </c>
      <c r="D109" s="11">
        <v>-20</v>
      </c>
      <c r="E109" s="11">
        <v>-11</v>
      </c>
      <c r="F109" s="11">
        <v>-4.5</v>
      </c>
      <c r="G109" s="11">
        <f>E109+F109</f>
        <v>-15.5</v>
      </c>
      <c r="H109" s="11">
        <v>-6.86</v>
      </c>
      <c r="I109" s="45">
        <f t="shared" si="44"/>
        <v>44.258064516129039</v>
      </c>
    </row>
    <row r="110" spans="1:9">
      <c r="A110" s="3"/>
      <c r="B110" s="67" t="s">
        <v>24</v>
      </c>
      <c r="C110" s="63">
        <v>7355</v>
      </c>
      <c r="D110" s="63">
        <v>6290.94</v>
      </c>
      <c r="E110" s="63">
        <v>3656.62</v>
      </c>
      <c r="F110" s="63">
        <v>1709.16</v>
      </c>
      <c r="G110" s="11">
        <f>E110+F110</f>
        <v>5365.78</v>
      </c>
      <c r="H110" s="63">
        <v>4217.8599999999997</v>
      </c>
      <c r="I110" s="296">
        <f t="shared" si="44"/>
        <v>78.606651782219913</v>
      </c>
    </row>
    <row r="111" spans="1:9">
      <c r="A111" s="4">
        <v>2</v>
      </c>
      <c r="B111" s="16" t="s">
        <v>23</v>
      </c>
      <c r="C111" s="12">
        <f t="shared" ref="C111:H111" si="48">C112+C113+C114</f>
        <v>724</v>
      </c>
      <c r="D111" s="12">
        <f t="shared" si="48"/>
        <v>795.48</v>
      </c>
      <c r="E111" s="12">
        <f t="shared" si="48"/>
        <v>362</v>
      </c>
      <c r="F111" s="12">
        <f t="shared" si="48"/>
        <v>260</v>
      </c>
      <c r="G111" s="12">
        <f t="shared" si="48"/>
        <v>622</v>
      </c>
      <c r="H111" s="12">
        <f t="shared" si="48"/>
        <v>541.4</v>
      </c>
      <c r="I111" s="18">
        <f t="shared" si="44"/>
        <v>87.041800643086802</v>
      </c>
    </row>
    <row r="112" spans="1:9">
      <c r="A112" s="4"/>
      <c r="B112" s="10" t="s">
        <v>89</v>
      </c>
      <c r="C112" s="59">
        <v>100</v>
      </c>
      <c r="D112" s="59">
        <v>71.48</v>
      </c>
      <c r="E112" s="59">
        <v>0</v>
      </c>
      <c r="F112" s="59">
        <v>0</v>
      </c>
      <c r="G112" s="11">
        <f t="shared" ref="G112:G117" si="49">E112+F112</f>
        <v>0</v>
      </c>
      <c r="H112" s="59">
        <v>0</v>
      </c>
      <c r="I112" s="45">
        <v>0</v>
      </c>
    </row>
    <row r="113" spans="1:9">
      <c r="A113" s="3"/>
      <c r="B113" s="10" t="s">
        <v>41</v>
      </c>
      <c r="C113" s="20">
        <v>424</v>
      </c>
      <c r="D113" s="20">
        <v>524</v>
      </c>
      <c r="E113" s="20">
        <v>262</v>
      </c>
      <c r="F113" s="20">
        <v>160</v>
      </c>
      <c r="G113" s="11">
        <f t="shared" si="49"/>
        <v>422</v>
      </c>
      <c r="H113" s="20">
        <v>349</v>
      </c>
      <c r="I113" s="45">
        <f>H113/G113*100</f>
        <v>82.70142180094787</v>
      </c>
    </row>
    <row r="114" spans="1:9">
      <c r="A114" s="3"/>
      <c r="B114" s="16" t="s">
        <v>79</v>
      </c>
      <c r="C114" s="20">
        <v>200</v>
      </c>
      <c r="D114" s="20">
        <v>200</v>
      </c>
      <c r="E114" s="20">
        <v>100</v>
      </c>
      <c r="F114" s="20">
        <v>100</v>
      </c>
      <c r="G114" s="11">
        <f t="shared" si="49"/>
        <v>200</v>
      </c>
      <c r="H114" s="20">
        <v>192.4</v>
      </c>
      <c r="I114" s="45">
        <f>H114/G114*100</f>
        <v>96.2</v>
      </c>
    </row>
    <row r="115" spans="1:9">
      <c r="A115" s="3"/>
      <c r="B115" s="66" t="s">
        <v>90</v>
      </c>
      <c r="C115" s="65">
        <v>100</v>
      </c>
      <c r="D115" s="65">
        <v>71.48</v>
      </c>
      <c r="E115" s="65">
        <v>0</v>
      </c>
      <c r="F115" s="65">
        <v>0</v>
      </c>
      <c r="G115" s="63">
        <v>0</v>
      </c>
      <c r="H115" s="65">
        <v>0</v>
      </c>
      <c r="I115" s="45">
        <v>0</v>
      </c>
    </row>
    <row r="116" spans="1:9">
      <c r="A116" s="3"/>
      <c r="B116" s="66" t="s">
        <v>91</v>
      </c>
      <c r="C116" s="65">
        <v>200</v>
      </c>
      <c r="D116" s="65">
        <v>200</v>
      </c>
      <c r="E116" s="65">
        <v>100</v>
      </c>
      <c r="F116" s="65">
        <v>100</v>
      </c>
      <c r="G116" s="63">
        <f t="shared" si="49"/>
        <v>200</v>
      </c>
      <c r="H116" s="65">
        <v>192.4</v>
      </c>
      <c r="I116" s="45">
        <f>H116/G116*100</f>
        <v>96.2</v>
      </c>
    </row>
    <row r="117" spans="1:9">
      <c r="A117" s="3"/>
      <c r="B117" s="66" t="s">
        <v>92</v>
      </c>
      <c r="C117" s="65">
        <v>424</v>
      </c>
      <c r="D117" s="65">
        <v>524</v>
      </c>
      <c r="E117" s="65">
        <v>262</v>
      </c>
      <c r="F117" s="65">
        <v>160</v>
      </c>
      <c r="G117" s="63">
        <f t="shared" si="49"/>
        <v>422</v>
      </c>
      <c r="H117" s="65">
        <v>349</v>
      </c>
      <c r="I117" s="45">
        <f>H117/G117*100</f>
        <v>82.70142180094787</v>
      </c>
    </row>
    <row r="118" spans="1:9">
      <c r="A118" s="4">
        <v>3</v>
      </c>
      <c r="B118" s="31" t="s">
        <v>73</v>
      </c>
      <c r="C118" s="12">
        <v>3210</v>
      </c>
      <c r="D118" s="12">
        <v>3210</v>
      </c>
      <c r="E118" s="12">
        <v>2370</v>
      </c>
      <c r="F118" s="12">
        <v>830</v>
      </c>
      <c r="G118" s="12">
        <f>E118+F118</f>
        <v>3200</v>
      </c>
      <c r="H118" s="12">
        <f>H119</f>
        <v>2770.4</v>
      </c>
      <c r="I118" s="18">
        <f t="shared" ref="I118:I126" si="50">H118/G118*100</f>
        <v>86.575000000000003</v>
      </c>
    </row>
    <row r="119" spans="1:9">
      <c r="A119" s="4"/>
      <c r="B119" s="67" t="s">
        <v>94</v>
      </c>
      <c r="C119" s="63">
        <v>3210</v>
      </c>
      <c r="D119" s="63">
        <v>3210</v>
      </c>
      <c r="E119" s="63">
        <v>2370</v>
      </c>
      <c r="F119" s="63">
        <v>830</v>
      </c>
      <c r="G119" s="11">
        <f>E119+F119</f>
        <v>3200</v>
      </c>
      <c r="H119" s="63">
        <v>2770.4</v>
      </c>
      <c r="I119" s="296">
        <f t="shared" si="50"/>
        <v>86.575000000000003</v>
      </c>
    </row>
    <row r="120" spans="1:9">
      <c r="A120" s="4">
        <v>4</v>
      </c>
      <c r="B120" s="16" t="s">
        <v>22</v>
      </c>
      <c r="C120" s="12">
        <f t="shared" ref="C120:H120" si="51">C121</f>
        <v>20</v>
      </c>
      <c r="D120" s="12">
        <f t="shared" si="51"/>
        <v>20</v>
      </c>
      <c r="E120" s="12">
        <f t="shared" si="51"/>
        <v>12.5</v>
      </c>
      <c r="F120" s="12">
        <f t="shared" si="51"/>
        <v>5.5</v>
      </c>
      <c r="G120" s="12">
        <f t="shared" si="51"/>
        <v>18</v>
      </c>
      <c r="H120" s="12">
        <f t="shared" si="51"/>
        <v>14.31</v>
      </c>
      <c r="I120" s="18">
        <f t="shared" si="50"/>
        <v>79.5</v>
      </c>
    </row>
    <row r="121" spans="1:9">
      <c r="A121" s="3"/>
      <c r="B121" s="10" t="s">
        <v>44</v>
      </c>
      <c r="C121" s="13">
        <v>20</v>
      </c>
      <c r="D121" s="13">
        <v>20</v>
      </c>
      <c r="E121" s="13">
        <v>12.5</v>
      </c>
      <c r="F121" s="13">
        <v>5.5</v>
      </c>
      <c r="G121" s="11">
        <f>E121+F121</f>
        <v>18</v>
      </c>
      <c r="H121" s="13">
        <v>14.31</v>
      </c>
      <c r="I121" s="45">
        <f t="shared" si="50"/>
        <v>79.5</v>
      </c>
    </row>
    <row r="122" spans="1:9">
      <c r="A122" s="3"/>
      <c r="B122" s="67" t="s">
        <v>95</v>
      </c>
      <c r="C122" s="68">
        <v>20</v>
      </c>
      <c r="D122" s="68">
        <v>20</v>
      </c>
      <c r="E122" s="68">
        <v>12.5</v>
      </c>
      <c r="F122" s="68">
        <v>5.5</v>
      </c>
      <c r="G122" s="63">
        <f>E122+F122</f>
        <v>18</v>
      </c>
      <c r="H122" s="68">
        <v>14.31</v>
      </c>
      <c r="I122" s="296">
        <f t="shared" si="50"/>
        <v>79.5</v>
      </c>
    </row>
    <row r="123" spans="1:9">
      <c r="A123" s="4">
        <v>5</v>
      </c>
      <c r="B123" s="16" t="s">
        <v>21</v>
      </c>
      <c r="C123" s="12">
        <f t="shared" ref="C123:H123" si="52">C124+C125+C127+C126</f>
        <v>2622</v>
      </c>
      <c r="D123" s="12">
        <f t="shared" si="52"/>
        <v>2214.5800000000004</v>
      </c>
      <c r="E123" s="12">
        <f t="shared" si="52"/>
        <v>1244.43</v>
      </c>
      <c r="F123" s="12">
        <f t="shared" si="52"/>
        <v>595.72</v>
      </c>
      <c r="G123" s="12">
        <f t="shared" si="52"/>
        <v>1840.15</v>
      </c>
      <c r="H123" s="12">
        <f t="shared" si="52"/>
        <v>1609.34</v>
      </c>
      <c r="I123" s="18">
        <f t="shared" si="50"/>
        <v>87.45700078797924</v>
      </c>
    </row>
    <row r="124" spans="1:9">
      <c r="A124" s="3"/>
      <c r="B124" s="10" t="s">
        <v>37</v>
      </c>
      <c r="C124" s="13">
        <v>42</v>
      </c>
      <c r="D124" s="13">
        <v>23.9</v>
      </c>
      <c r="E124" s="13">
        <v>21.03</v>
      </c>
      <c r="F124" s="13">
        <v>-0.76</v>
      </c>
      <c r="G124" s="11">
        <f t="shared" ref="G124:G129" si="53">E124+F124</f>
        <v>20.27</v>
      </c>
      <c r="H124" s="13">
        <v>16.39</v>
      </c>
      <c r="I124" s="45">
        <f t="shared" si="50"/>
        <v>80.858411445485942</v>
      </c>
    </row>
    <row r="125" spans="1:9">
      <c r="A125" s="3"/>
      <c r="B125" s="10" t="s">
        <v>38</v>
      </c>
      <c r="C125" s="13">
        <v>70</v>
      </c>
      <c r="D125" s="13">
        <v>64.88</v>
      </c>
      <c r="E125" s="13">
        <v>31.4</v>
      </c>
      <c r="F125" s="13">
        <v>23.98</v>
      </c>
      <c r="G125" s="11">
        <f t="shared" si="53"/>
        <v>55.379999999999995</v>
      </c>
      <c r="H125" s="13">
        <v>45.95</v>
      </c>
      <c r="I125" s="45">
        <f t="shared" si="50"/>
        <v>82.972192127121716</v>
      </c>
    </row>
    <row r="126" spans="1:9">
      <c r="A126" s="3"/>
      <c r="B126" s="10" t="s">
        <v>41</v>
      </c>
      <c r="C126" s="13">
        <v>2360</v>
      </c>
      <c r="D126" s="13">
        <v>2125.8000000000002</v>
      </c>
      <c r="E126" s="13">
        <v>1192</v>
      </c>
      <c r="F126" s="13">
        <v>572.5</v>
      </c>
      <c r="G126" s="11">
        <f>E126+F126</f>
        <v>1764.5</v>
      </c>
      <c r="H126" s="13">
        <v>1547</v>
      </c>
      <c r="I126" s="45">
        <f t="shared" si="50"/>
        <v>87.673561915556817</v>
      </c>
    </row>
    <row r="127" spans="1:9">
      <c r="A127" s="3"/>
      <c r="B127" s="10" t="s">
        <v>84</v>
      </c>
      <c r="C127" s="13">
        <v>150</v>
      </c>
      <c r="D127" s="13">
        <v>0</v>
      </c>
      <c r="E127" s="13">
        <v>0</v>
      </c>
      <c r="F127" s="13">
        <v>0</v>
      </c>
      <c r="G127" s="11">
        <f t="shared" si="53"/>
        <v>0</v>
      </c>
      <c r="H127" s="13">
        <v>0</v>
      </c>
      <c r="I127" s="45">
        <v>0</v>
      </c>
    </row>
    <row r="128" spans="1:9">
      <c r="A128" s="3"/>
      <c r="B128" s="67" t="s">
        <v>96</v>
      </c>
      <c r="C128" s="68">
        <v>2360</v>
      </c>
      <c r="D128" s="68">
        <v>2125.8000000000002</v>
      </c>
      <c r="E128" s="68">
        <v>1192</v>
      </c>
      <c r="F128" s="68">
        <v>572.5</v>
      </c>
      <c r="G128" s="63">
        <f t="shared" si="53"/>
        <v>1764.5</v>
      </c>
      <c r="H128" s="68">
        <v>1547</v>
      </c>
      <c r="I128" s="296">
        <f t="shared" ref="I128:I153" si="54">H128/G128*100</f>
        <v>87.673561915556817</v>
      </c>
    </row>
    <row r="129" spans="1:9">
      <c r="A129" s="3"/>
      <c r="B129" s="67" t="s">
        <v>97</v>
      </c>
      <c r="C129" s="68">
        <v>262</v>
      </c>
      <c r="D129" s="68">
        <v>88.78</v>
      </c>
      <c r="E129" s="68">
        <v>52.43</v>
      </c>
      <c r="F129" s="68">
        <v>23.22</v>
      </c>
      <c r="G129" s="63">
        <f t="shared" si="53"/>
        <v>75.650000000000006</v>
      </c>
      <c r="H129" s="68">
        <v>62.34</v>
      </c>
      <c r="I129" s="296">
        <f t="shared" si="54"/>
        <v>82.405816259087899</v>
      </c>
    </row>
    <row r="130" spans="1:9">
      <c r="A130" s="4">
        <v>6</v>
      </c>
      <c r="B130" s="16" t="s">
        <v>20</v>
      </c>
      <c r="C130" s="12">
        <f t="shared" ref="C130:H130" si="55">C131+C132+C133+C134+C135+C136</f>
        <v>60646</v>
      </c>
      <c r="D130" s="12">
        <f t="shared" si="55"/>
        <v>63120.250000000007</v>
      </c>
      <c r="E130" s="12">
        <f t="shared" si="55"/>
        <v>35647.550000000003</v>
      </c>
      <c r="F130" s="12">
        <f t="shared" si="55"/>
        <v>14436.21</v>
      </c>
      <c r="G130" s="12">
        <f t="shared" si="55"/>
        <v>50083.76</v>
      </c>
      <c r="H130" s="12">
        <f t="shared" si="55"/>
        <v>45177.979999999996</v>
      </c>
      <c r="I130" s="18">
        <f t="shared" si="54"/>
        <v>90.204848837227871</v>
      </c>
    </row>
    <row r="131" spans="1:9">
      <c r="A131" s="3"/>
      <c r="B131" s="10" t="s">
        <v>37</v>
      </c>
      <c r="C131" s="13">
        <v>52157</v>
      </c>
      <c r="D131" s="13">
        <v>54608</v>
      </c>
      <c r="E131" s="13">
        <v>30349</v>
      </c>
      <c r="F131" s="13">
        <v>12876</v>
      </c>
      <c r="G131" s="11">
        <f t="shared" ref="G131:G148" si="56">E131+F131</f>
        <v>43225</v>
      </c>
      <c r="H131" s="13">
        <v>39195.660000000003</v>
      </c>
      <c r="I131" s="45">
        <f t="shared" si="54"/>
        <v>90.678218623481783</v>
      </c>
    </row>
    <row r="132" spans="1:9">
      <c r="A132" s="3"/>
      <c r="B132" s="10" t="s">
        <v>38</v>
      </c>
      <c r="C132" s="13">
        <v>7490</v>
      </c>
      <c r="D132" s="13">
        <v>7211.72</v>
      </c>
      <c r="E132" s="13">
        <v>4635.95</v>
      </c>
      <c r="F132" s="13">
        <v>1337.48</v>
      </c>
      <c r="G132" s="11">
        <f t="shared" si="56"/>
        <v>5973.43</v>
      </c>
      <c r="H132" s="13">
        <v>5270.06</v>
      </c>
      <c r="I132" s="45">
        <f t="shared" si="54"/>
        <v>88.225023144156708</v>
      </c>
    </row>
    <row r="133" spans="1:9">
      <c r="A133" s="3"/>
      <c r="B133" s="10" t="s">
        <v>39</v>
      </c>
      <c r="C133" s="13">
        <v>265</v>
      </c>
      <c r="D133" s="13">
        <v>265.22000000000003</v>
      </c>
      <c r="E133" s="13">
        <v>150.80000000000001</v>
      </c>
      <c r="F133" s="13">
        <v>40.22</v>
      </c>
      <c r="G133" s="11">
        <f t="shared" si="56"/>
        <v>191.02</v>
      </c>
      <c r="H133" s="13">
        <v>178.2</v>
      </c>
      <c r="I133" s="45">
        <f t="shared" si="54"/>
        <v>93.288660873206979</v>
      </c>
    </row>
    <row r="134" spans="1:9">
      <c r="A134" s="3"/>
      <c r="B134" s="10" t="s">
        <v>45</v>
      </c>
      <c r="C134" s="13">
        <v>161</v>
      </c>
      <c r="D134" s="13">
        <v>161</v>
      </c>
      <c r="E134" s="13">
        <v>98.8</v>
      </c>
      <c r="F134" s="13">
        <v>1.5</v>
      </c>
      <c r="G134" s="11">
        <f t="shared" si="56"/>
        <v>100.3</v>
      </c>
      <c r="H134" s="13">
        <v>77.31</v>
      </c>
      <c r="I134" s="45">
        <f t="shared" si="54"/>
        <v>77.078763708873382</v>
      </c>
    </row>
    <row r="135" spans="1:9">
      <c r="A135" s="3"/>
      <c r="B135" s="10" t="s">
        <v>84</v>
      </c>
      <c r="C135" s="13">
        <v>577</v>
      </c>
      <c r="D135" s="13">
        <v>899.3</v>
      </c>
      <c r="E135" s="13">
        <v>417</v>
      </c>
      <c r="F135" s="13">
        <v>202</v>
      </c>
      <c r="G135" s="11">
        <f t="shared" si="56"/>
        <v>619</v>
      </c>
      <c r="H135" s="13">
        <v>486.1</v>
      </c>
      <c r="I135" s="45">
        <f t="shared" si="54"/>
        <v>78.529886914378039</v>
      </c>
    </row>
    <row r="136" spans="1:9">
      <c r="A136" s="3"/>
      <c r="B136" s="10" t="s">
        <v>48</v>
      </c>
      <c r="C136" s="13">
        <v>-4</v>
      </c>
      <c r="D136" s="13">
        <v>-24.99</v>
      </c>
      <c r="E136" s="13">
        <v>-4</v>
      </c>
      <c r="F136" s="13">
        <v>-20.99</v>
      </c>
      <c r="G136" s="11">
        <f t="shared" si="56"/>
        <v>-24.99</v>
      </c>
      <c r="H136" s="13">
        <v>-29.35</v>
      </c>
      <c r="I136" s="45">
        <f t="shared" si="54"/>
        <v>117.44697879151661</v>
      </c>
    </row>
    <row r="137" spans="1:9">
      <c r="A137" s="3"/>
      <c r="B137" s="67" t="s">
        <v>98</v>
      </c>
      <c r="C137" s="68">
        <v>10289.35</v>
      </c>
      <c r="D137" s="68">
        <v>10766.97</v>
      </c>
      <c r="E137" s="68">
        <v>5601.92</v>
      </c>
      <c r="F137" s="68">
        <v>2925.78</v>
      </c>
      <c r="G137" s="63">
        <f t="shared" si="56"/>
        <v>8527.7000000000007</v>
      </c>
      <c r="H137" s="68">
        <v>7555.81</v>
      </c>
      <c r="I137" s="297">
        <f t="shared" si="54"/>
        <v>88.60314035437456</v>
      </c>
    </row>
    <row r="138" spans="1:9">
      <c r="A138" s="3"/>
      <c r="B138" s="67" t="s">
        <v>99</v>
      </c>
      <c r="C138" s="68">
        <v>15371.5</v>
      </c>
      <c r="D138" s="68">
        <v>17327.22</v>
      </c>
      <c r="E138" s="68">
        <v>9977.16</v>
      </c>
      <c r="F138" s="68">
        <v>4137.29</v>
      </c>
      <c r="G138" s="63">
        <f t="shared" si="56"/>
        <v>14114.45</v>
      </c>
      <c r="H138" s="68">
        <v>12811.47</v>
      </c>
      <c r="I138" s="297">
        <f t="shared" si="54"/>
        <v>90.768467775931754</v>
      </c>
    </row>
    <row r="139" spans="1:9">
      <c r="A139" s="3"/>
      <c r="B139" s="67" t="s">
        <v>100</v>
      </c>
      <c r="C139" s="68">
        <v>34130.75</v>
      </c>
      <c r="D139" s="68">
        <v>34353.96</v>
      </c>
      <c r="E139" s="68">
        <v>19725.45</v>
      </c>
      <c r="F139" s="68">
        <v>7316.7</v>
      </c>
      <c r="G139" s="63">
        <f t="shared" si="56"/>
        <v>27042.15</v>
      </c>
      <c r="H139" s="68">
        <v>24435.51</v>
      </c>
      <c r="I139" s="297">
        <f t="shared" si="54"/>
        <v>90.360825600035483</v>
      </c>
    </row>
    <row r="140" spans="1:9">
      <c r="A140" s="3"/>
      <c r="B140" s="67" t="s">
        <v>101</v>
      </c>
      <c r="C140" s="68">
        <v>657.4</v>
      </c>
      <c r="D140" s="68">
        <v>475.1</v>
      </c>
      <c r="E140" s="68">
        <v>146.02000000000001</v>
      </c>
      <c r="F140" s="68">
        <v>56.44</v>
      </c>
      <c r="G140" s="63">
        <f t="shared" si="56"/>
        <v>202.46</v>
      </c>
      <c r="H140" s="68">
        <v>178.96</v>
      </c>
      <c r="I140" s="297">
        <f t="shared" si="54"/>
        <v>88.392768942013234</v>
      </c>
    </row>
    <row r="141" spans="1:9">
      <c r="A141" s="3"/>
      <c r="B141" s="67" t="s">
        <v>45</v>
      </c>
      <c r="C141" s="68">
        <v>197</v>
      </c>
      <c r="D141" s="68">
        <v>197</v>
      </c>
      <c r="E141" s="68">
        <v>197</v>
      </c>
      <c r="F141" s="68">
        <v>0</v>
      </c>
      <c r="G141" s="63">
        <v>197</v>
      </c>
      <c r="H141" s="68">
        <v>196.23</v>
      </c>
      <c r="I141" s="296">
        <f t="shared" si="54"/>
        <v>99.609137055837564</v>
      </c>
    </row>
    <row r="142" spans="1:9">
      <c r="A142" s="4">
        <v>7</v>
      </c>
      <c r="B142" s="16" t="s">
        <v>19</v>
      </c>
      <c r="C142" s="12">
        <f>C145+C143+C144</f>
        <v>2808</v>
      </c>
      <c r="D142" s="12">
        <f>D145+D143+D144+D146</f>
        <v>2757.8500000000004</v>
      </c>
      <c r="E142" s="12">
        <f>E145+E143+E144</f>
        <v>1594.5</v>
      </c>
      <c r="F142" s="12">
        <f>F145+F143+F144</f>
        <v>656.51</v>
      </c>
      <c r="G142" s="12">
        <f t="shared" si="56"/>
        <v>2251.0100000000002</v>
      </c>
      <c r="H142" s="12">
        <f>H145+H143+H144</f>
        <v>1881.6399999999999</v>
      </c>
      <c r="I142" s="18">
        <f t="shared" si="54"/>
        <v>83.590921408612118</v>
      </c>
    </row>
    <row r="143" spans="1:9">
      <c r="A143" s="4"/>
      <c r="B143" s="10" t="s">
        <v>37</v>
      </c>
      <c r="C143" s="33">
        <v>2758</v>
      </c>
      <c r="D143" s="33">
        <v>2509.0500000000002</v>
      </c>
      <c r="E143" s="33">
        <v>1560.5</v>
      </c>
      <c r="F143" s="33">
        <v>648.71</v>
      </c>
      <c r="G143" s="11">
        <f t="shared" si="56"/>
        <v>2209.21</v>
      </c>
      <c r="H143" s="33">
        <v>1847.33</v>
      </c>
      <c r="I143" s="45">
        <f t="shared" si="54"/>
        <v>83.619483887905616</v>
      </c>
    </row>
    <row r="144" spans="1:9">
      <c r="A144" s="4"/>
      <c r="B144" s="10" t="s">
        <v>38</v>
      </c>
      <c r="C144" s="33">
        <v>30</v>
      </c>
      <c r="D144" s="33">
        <v>28.8</v>
      </c>
      <c r="E144" s="33">
        <v>24</v>
      </c>
      <c r="F144" s="33">
        <v>2.8</v>
      </c>
      <c r="G144" s="11">
        <f t="shared" si="56"/>
        <v>26.8</v>
      </c>
      <c r="H144" s="33">
        <v>21.31</v>
      </c>
      <c r="I144" s="45">
        <f t="shared" si="54"/>
        <v>79.514925373134332</v>
      </c>
    </row>
    <row r="145" spans="1:9">
      <c r="A145" s="3"/>
      <c r="B145" s="10" t="s">
        <v>39</v>
      </c>
      <c r="C145" s="33">
        <v>20</v>
      </c>
      <c r="D145" s="33">
        <v>20</v>
      </c>
      <c r="E145" s="33">
        <v>10</v>
      </c>
      <c r="F145" s="33">
        <v>5</v>
      </c>
      <c r="G145" s="11">
        <f t="shared" si="56"/>
        <v>15</v>
      </c>
      <c r="H145" s="33">
        <v>13</v>
      </c>
      <c r="I145" s="45">
        <f t="shared" si="54"/>
        <v>86.666666666666671</v>
      </c>
    </row>
    <row r="146" spans="1:9">
      <c r="A146" s="3"/>
      <c r="B146" s="10" t="s">
        <v>84</v>
      </c>
      <c r="C146" s="33">
        <v>0</v>
      </c>
      <c r="D146" s="33">
        <v>200</v>
      </c>
      <c r="E146" s="33">
        <v>0</v>
      </c>
      <c r="F146" s="33">
        <v>0</v>
      </c>
      <c r="G146" s="11">
        <f t="shared" si="56"/>
        <v>0</v>
      </c>
      <c r="H146" s="33">
        <v>0</v>
      </c>
      <c r="I146" s="45"/>
    </row>
    <row r="147" spans="1:9">
      <c r="A147" s="3"/>
      <c r="B147" s="207" t="s">
        <v>289</v>
      </c>
      <c r="C147" s="68">
        <v>2788</v>
      </c>
      <c r="D147" s="68">
        <v>2737.85</v>
      </c>
      <c r="E147" s="68">
        <v>1584.5</v>
      </c>
      <c r="F147" s="68">
        <v>651.51</v>
      </c>
      <c r="G147" s="63">
        <f t="shared" si="56"/>
        <v>2236.0100000000002</v>
      </c>
      <c r="H147" s="68">
        <v>1868.64</v>
      </c>
      <c r="I147" s="296">
        <f t="shared" si="54"/>
        <v>83.570288147190752</v>
      </c>
    </row>
    <row r="148" spans="1:9">
      <c r="A148" s="3"/>
      <c r="B148" s="67" t="s">
        <v>102</v>
      </c>
      <c r="C148" s="68">
        <v>20</v>
      </c>
      <c r="D148" s="68">
        <v>20</v>
      </c>
      <c r="E148" s="68">
        <v>10</v>
      </c>
      <c r="F148" s="68">
        <v>5</v>
      </c>
      <c r="G148" s="63">
        <f t="shared" si="56"/>
        <v>15</v>
      </c>
      <c r="H148" s="68">
        <v>13</v>
      </c>
      <c r="I148" s="297">
        <f t="shared" si="54"/>
        <v>86.666666666666671</v>
      </c>
    </row>
    <row r="149" spans="1:9">
      <c r="A149" s="4">
        <v>8</v>
      </c>
      <c r="B149" s="16" t="s">
        <v>18</v>
      </c>
      <c r="C149" s="12">
        <f>C150+C151+C152+C153+C154</f>
        <v>6654</v>
      </c>
      <c r="D149" s="12">
        <f>D150+D151+D152+D153+D154+D155</f>
        <v>6097.26</v>
      </c>
      <c r="E149" s="12">
        <f>E150+E151+E152+E153+E154+E155</f>
        <v>3759.49</v>
      </c>
      <c r="F149" s="12">
        <f>F150+F151+F152+F153+F154+F155</f>
        <v>1308.0099999999998</v>
      </c>
      <c r="G149" s="12">
        <f>G150+G151+G152+G153+G154+G155</f>
        <v>5067.5</v>
      </c>
      <c r="H149" s="12">
        <f>H150+H151+H152+H153+H154+H155</f>
        <v>4422.2699999999995</v>
      </c>
      <c r="I149" s="18">
        <f t="shared" si="54"/>
        <v>87.267291563887511</v>
      </c>
    </row>
    <row r="150" spans="1:9">
      <c r="A150" s="3"/>
      <c r="B150" s="10" t="s">
        <v>37</v>
      </c>
      <c r="C150" s="13">
        <v>1615</v>
      </c>
      <c r="D150" s="13">
        <v>1329.25</v>
      </c>
      <c r="E150" s="13">
        <v>842</v>
      </c>
      <c r="F150" s="13">
        <v>271.87</v>
      </c>
      <c r="G150" s="11">
        <f t="shared" ref="G150:G162" si="57">E150+F150</f>
        <v>1113.8699999999999</v>
      </c>
      <c r="H150" s="13">
        <v>971.75</v>
      </c>
      <c r="I150" s="45">
        <f t="shared" si="54"/>
        <v>87.24088089274332</v>
      </c>
    </row>
    <row r="151" spans="1:9">
      <c r="A151" s="3"/>
      <c r="B151" s="10" t="s">
        <v>38</v>
      </c>
      <c r="C151" s="13">
        <v>1614</v>
      </c>
      <c r="D151" s="13">
        <v>1139.8</v>
      </c>
      <c r="E151" s="13">
        <v>746.1</v>
      </c>
      <c r="F151" s="13">
        <v>231</v>
      </c>
      <c r="G151" s="11">
        <f t="shared" si="57"/>
        <v>977.1</v>
      </c>
      <c r="H151" s="13">
        <v>772.2</v>
      </c>
      <c r="I151" s="45">
        <f t="shared" si="54"/>
        <v>79.029782007982803</v>
      </c>
    </row>
    <row r="152" spans="1:9">
      <c r="A152" s="3"/>
      <c r="B152" s="10" t="s">
        <v>41</v>
      </c>
      <c r="C152" s="13">
        <v>3280</v>
      </c>
      <c r="D152" s="13">
        <v>3130.61</v>
      </c>
      <c r="E152" s="13">
        <v>2038.39</v>
      </c>
      <c r="F152" s="13">
        <v>647.54</v>
      </c>
      <c r="G152" s="11">
        <f t="shared" si="57"/>
        <v>2685.9300000000003</v>
      </c>
      <c r="H152" s="13">
        <v>2579.39</v>
      </c>
      <c r="I152" s="45">
        <f t="shared" si="54"/>
        <v>96.03340370002195</v>
      </c>
    </row>
    <row r="153" spans="1:9">
      <c r="A153" s="3"/>
      <c r="B153" s="10" t="s">
        <v>45</v>
      </c>
      <c r="C153" s="13">
        <v>20</v>
      </c>
      <c r="D153" s="13">
        <v>20</v>
      </c>
      <c r="E153" s="13">
        <v>8</v>
      </c>
      <c r="F153" s="13">
        <v>5</v>
      </c>
      <c r="G153" s="11">
        <f t="shared" si="57"/>
        <v>13</v>
      </c>
      <c r="H153" s="13">
        <v>5.37</v>
      </c>
      <c r="I153" s="45">
        <f t="shared" si="54"/>
        <v>41.307692307692307</v>
      </c>
    </row>
    <row r="154" spans="1:9">
      <c r="A154" s="3"/>
      <c r="B154" s="10" t="s">
        <v>84</v>
      </c>
      <c r="C154" s="13">
        <v>125</v>
      </c>
      <c r="D154" s="13">
        <v>485</v>
      </c>
      <c r="E154" s="13">
        <v>125</v>
      </c>
      <c r="F154" s="13">
        <v>160</v>
      </c>
      <c r="G154" s="11">
        <f t="shared" si="57"/>
        <v>285</v>
      </c>
      <c r="H154" s="13">
        <v>100.99</v>
      </c>
      <c r="I154" s="45">
        <v>0</v>
      </c>
    </row>
    <row r="155" spans="1:9">
      <c r="A155" s="3"/>
      <c r="B155" s="10" t="s">
        <v>48</v>
      </c>
      <c r="C155" s="13">
        <v>0</v>
      </c>
      <c r="D155" s="13">
        <v>-7.4</v>
      </c>
      <c r="E155" s="13">
        <v>0</v>
      </c>
      <c r="F155" s="13">
        <v>-7.4</v>
      </c>
      <c r="G155" s="11">
        <v>-7.4</v>
      </c>
      <c r="H155" s="13">
        <v>-7.43</v>
      </c>
      <c r="I155" s="45">
        <v>0</v>
      </c>
    </row>
    <row r="156" spans="1:9">
      <c r="A156" s="3"/>
      <c r="B156" s="67" t="s">
        <v>103</v>
      </c>
      <c r="C156" s="68">
        <v>1770</v>
      </c>
      <c r="D156" s="68">
        <v>1640.61</v>
      </c>
      <c r="E156" s="68">
        <v>901.97</v>
      </c>
      <c r="F156" s="68">
        <v>347.32</v>
      </c>
      <c r="G156" s="63">
        <f t="shared" si="57"/>
        <v>1249.29</v>
      </c>
      <c r="H156" s="68">
        <v>1156.97</v>
      </c>
      <c r="I156" s="297">
        <f t="shared" ref="I156:I192" si="58">H156/G156*100</f>
        <v>92.610202595074014</v>
      </c>
    </row>
    <row r="157" spans="1:9">
      <c r="A157" s="3"/>
      <c r="B157" s="67" t="s">
        <v>104</v>
      </c>
      <c r="C157" s="68">
        <v>280</v>
      </c>
      <c r="D157" s="68">
        <v>234.58</v>
      </c>
      <c r="E157" s="68">
        <v>136</v>
      </c>
      <c r="F157" s="68">
        <v>45.22</v>
      </c>
      <c r="G157" s="63">
        <f t="shared" si="57"/>
        <v>181.22</v>
      </c>
      <c r="H157" s="68">
        <v>167</v>
      </c>
      <c r="I157" s="297">
        <f t="shared" si="58"/>
        <v>92.153183975278665</v>
      </c>
    </row>
    <row r="158" spans="1:9">
      <c r="A158" s="3"/>
      <c r="B158" s="67" t="s">
        <v>109</v>
      </c>
      <c r="C158" s="68">
        <v>60</v>
      </c>
      <c r="D158" s="68">
        <v>55.1</v>
      </c>
      <c r="E158" s="68">
        <v>30</v>
      </c>
      <c r="F158" s="68">
        <v>15</v>
      </c>
      <c r="G158" s="63">
        <f t="shared" si="57"/>
        <v>45</v>
      </c>
      <c r="H158" s="68">
        <v>37.229999999999997</v>
      </c>
      <c r="I158" s="297">
        <f t="shared" si="58"/>
        <v>82.73333333333332</v>
      </c>
    </row>
    <row r="159" spans="1:9">
      <c r="A159" s="3"/>
      <c r="B159" s="67" t="s">
        <v>105</v>
      </c>
      <c r="C159" s="68">
        <v>1230</v>
      </c>
      <c r="D159" s="68">
        <v>1255.42</v>
      </c>
      <c r="E159" s="68">
        <v>1000.42</v>
      </c>
      <c r="F159" s="68">
        <v>255</v>
      </c>
      <c r="G159" s="63">
        <f t="shared" si="57"/>
        <v>1255.42</v>
      </c>
      <c r="H159" s="68">
        <v>1255.42</v>
      </c>
      <c r="I159" s="297">
        <f t="shared" si="58"/>
        <v>100</v>
      </c>
    </row>
    <row r="160" spans="1:9">
      <c r="A160" s="3"/>
      <c r="B160" s="67" t="s">
        <v>106</v>
      </c>
      <c r="C160" s="68">
        <v>20</v>
      </c>
      <c r="D160" s="68">
        <v>20</v>
      </c>
      <c r="E160" s="68">
        <v>8</v>
      </c>
      <c r="F160" s="68">
        <v>5</v>
      </c>
      <c r="G160" s="63">
        <f t="shared" si="57"/>
        <v>13</v>
      </c>
      <c r="H160" s="68">
        <v>5.37</v>
      </c>
      <c r="I160" s="297">
        <f t="shared" si="58"/>
        <v>41.307692307692307</v>
      </c>
    </row>
    <row r="161" spans="1:9">
      <c r="A161" s="3"/>
      <c r="B161" s="67" t="s">
        <v>356</v>
      </c>
      <c r="C161" s="68">
        <v>3094</v>
      </c>
      <c r="D161" s="68">
        <v>2710.85</v>
      </c>
      <c r="E161" s="68">
        <v>1584.5</v>
      </c>
      <c r="F161" s="68">
        <v>565.47</v>
      </c>
      <c r="G161" s="63">
        <f t="shared" si="57"/>
        <v>2149.9700000000003</v>
      </c>
      <c r="H161" s="68">
        <v>1667.73</v>
      </c>
      <c r="I161" s="297">
        <f t="shared" si="58"/>
        <v>77.569919580273208</v>
      </c>
    </row>
    <row r="162" spans="1:9">
      <c r="A162" s="3"/>
      <c r="B162" s="67" t="s">
        <v>108</v>
      </c>
      <c r="C162" s="68">
        <v>200</v>
      </c>
      <c r="D162" s="68">
        <v>180.7</v>
      </c>
      <c r="E162" s="68">
        <v>98.6</v>
      </c>
      <c r="F162" s="68">
        <v>75</v>
      </c>
      <c r="G162" s="63">
        <f t="shared" si="57"/>
        <v>173.6</v>
      </c>
      <c r="H162" s="68">
        <v>132.55000000000001</v>
      </c>
      <c r="I162" s="297">
        <f t="shared" si="58"/>
        <v>76.353686635944712</v>
      </c>
    </row>
    <row r="163" spans="1:9">
      <c r="A163" s="4">
        <v>9</v>
      </c>
      <c r="B163" s="16" t="s">
        <v>17</v>
      </c>
      <c r="C163" s="12">
        <f t="shared" ref="C163:H163" si="59">C164+C165+C166+C168+C167</f>
        <v>16482</v>
      </c>
      <c r="D163" s="12">
        <f>D164+D165+D166+D168+D167+D169</f>
        <v>16637.2</v>
      </c>
      <c r="E163" s="12">
        <f t="shared" si="59"/>
        <v>8497.1</v>
      </c>
      <c r="F163" s="12">
        <f t="shared" si="59"/>
        <v>4273.6100000000006</v>
      </c>
      <c r="G163" s="12">
        <f t="shared" si="59"/>
        <v>12770.71</v>
      </c>
      <c r="H163" s="12">
        <f t="shared" si="59"/>
        <v>8506.7800000000007</v>
      </c>
      <c r="I163" s="18">
        <f t="shared" si="58"/>
        <v>66.611644928120683</v>
      </c>
    </row>
    <row r="164" spans="1:9">
      <c r="A164" s="3"/>
      <c r="B164" s="10" t="s">
        <v>37</v>
      </c>
      <c r="C164" s="13">
        <v>8354</v>
      </c>
      <c r="D164" s="13">
        <v>7361.97</v>
      </c>
      <c r="E164" s="13">
        <v>4204.84</v>
      </c>
      <c r="F164" s="13">
        <v>1923.81</v>
      </c>
      <c r="G164" s="11">
        <f t="shared" ref="G164:G176" si="60">E164+F164</f>
        <v>6128.65</v>
      </c>
      <c r="H164" s="13">
        <v>4971.3500000000004</v>
      </c>
      <c r="I164" s="45">
        <f t="shared" si="58"/>
        <v>81.11655911171303</v>
      </c>
    </row>
    <row r="165" spans="1:9">
      <c r="A165" s="3"/>
      <c r="B165" s="10" t="s">
        <v>38</v>
      </c>
      <c r="C165" s="13">
        <v>1690</v>
      </c>
      <c r="D165" s="13">
        <v>1646.89</v>
      </c>
      <c r="E165" s="13">
        <v>903.26</v>
      </c>
      <c r="F165" s="13">
        <v>333.02</v>
      </c>
      <c r="G165" s="11">
        <f t="shared" si="60"/>
        <v>1236.28</v>
      </c>
      <c r="H165" s="13">
        <v>1029.08</v>
      </c>
      <c r="I165" s="45">
        <f t="shared" si="58"/>
        <v>83.240042708771469</v>
      </c>
    </row>
    <row r="166" spans="1:9">
      <c r="A166" s="3"/>
      <c r="B166" s="10" t="s">
        <v>41</v>
      </c>
      <c r="C166" s="13">
        <v>468</v>
      </c>
      <c r="D166" s="13">
        <v>437.34</v>
      </c>
      <c r="E166" s="13">
        <v>228</v>
      </c>
      <c r="F166" s="13">
        <v>111.03</v>
      </c>
      <c r="G166" s="11">
        <f t="shared" si="60"/>
        <v>339.03</v>
      </c>
      <c r="H166" s="13">
        <v>298.5</v>
      </c>
      <c r="I166" s="45">
        <f t="shared" si="58"/>
        <v>88.045305725157078</v>
      </c>
    </row>
    <row r="167" spans="1:9">
      <c r="A167" s="3"/>
      <c r="B167" s="10" t="s">
        <v>304</v>
      </c>
      <c r="C167" s="13">
        <v>3077</v>
      </c>
      <c r="D167" s="13">
        <v>3782</v>
      </c>
      <c r="E167" s="13">
        <v>1540</v>
      </c>
      <c r="F167" s="13">
        <v>1091.75</v>
      </c>
      <c r="G167" s="11">
        <f t="shared" si="60"/>
        <v>2631.75</v>
      </c>
      <c r="H167" s="13">
        <v>406.03</v>
      </c>
      <c r="I167" s="45">
        <f t="shared" si="58"/>
        <v>15.428137171083877</v>
      </c>
    </row>
    <row r="168" spans="1:9">
      <c r="A168" s="3"/>
      <c r="B168" s="10" t="s">
        <v>39</v>
      </c>
      <c r="C168" s="13">
        <v>2893</v>
      </c>
      <c r="D168" s="13">
        <v>3109</v>
      </c>
      <c r="E168" s="13">
        <v>1621</v>
      </c>
      <c r="F168" s="13">
        <v>814</v>
      </c>
      <c r="G168" s="11">
        <f t="shared" si="60"/>
        <v>2435</v>
      </c>
      <c r="H168" s="13">
        <v>1801.82</v>
      </c>
      <c r="I168" s="45">
        <f t="shared" si="58"/>
        <v>73.996714579055435</v>
      </c>
    </row>
    <row r="169" spans="1:9">
      <c r="A169" s="3"/>
      <c r="B169" s="10" t="s">
        <v>84</v>
      </c>
      <c r="C169" s="13">
        <v>0</v>
      </c>
      <c r="D169" s="13">
        <v>300</v>
      </c>
      <c r="E169" s="13">
        <v>0</v>
      </c>
      <c r="F169" s="13">
        <v>0</v>
      </c>
      <c r="G169" s="11">
        <f t="shared" si="60"/>
        <v>0</v>
      </c>
      <c r="H169" s="13">
        <v>0</v>
      </c>
      <c r="I169" s="45"/>
    </row>
    <row r="170" spans="1:9">
      <c r="A170" s="3"/>
      <c r="B170" s="67" t="s">
        <v>110</v>
      </c>
      <c r="C170" s="68">
        <v>3929</v>
      </c>
      <c r="D170" s="68">
        <v>5119.34</v>
      </c>
      <c r="E170" s="68">
        <v>2038</v>
      </c>
      <c r="F170" s="68">
        <v>1367.78</v>
      </c>
      <c r="G170" s="63">
        <f t="shared" si="60"/>
        <v>3405.7799999999997</v>
      </c>
      <c r="H170" s="68">
        <v>1083.01</v>
      </c>
      <c r="I170" s="64">
        <f t="shared" si="58"/>
        <v>31.799176693738296</v>
      </c>
    </row>
    <row r="171" spans="1:9">
      <c r="A171" s="3"/>
      <c r="B171" s="67" t="s">
        <v>111</v>
      </c>
      <c r="C171" s="68">
        <v>7823</v>
      </c>
      <c r="D171" s="68">
        <v>7094.83</v>
      </c>
      <c r="E171" s="68">
        <v>3708.3</v>
      </c>
      <c r="F171" s="68">
        <v>2028.46</v>
      </c>
      <c r="G171" s="63">
        <f t="shared" si="60"/>
        <v>5736.76</v>
      </c>
      <c r="H171" s="68">
        <v>4657.9799999999996</v>
      </c>
      <c r="I171" s="64">
        <f t="shared" si="58"/>
        <v>81.195308850291795</v>
      </c>
    </row>
    <row r="172" spans="1:9">
      <c r="A172" s="3"/>
      <c r="B172" s="67" t="s">
        <v>112</v>
      </c>
      <c r="C172" s="68">
        <v>480</v>
      </c>
      <c r="D172" s="68">
        <v>480</v>
      </c>
      <c r="E172" s="68">
        <v>230</v>
      </c>
      <c r="F172" s="68">
        <v>150</v>
      </c>
      <c r="G172" s="63">
        <f t="shared" si="60"/>
        <v>380</v>
      </c>
      <c r="H172" s="68">
        <v>158.69999999999999</v>
      </c>
      <c r="I172" s="64">
        <f t="shared" si="58"/>
        <v>41.763157894736842</v>
      </c>
    </row>
    <row r="173" spans="1:9">
      <c r="A173" s="3"/>
      <c r="B173" s="67" t="s">
        <v>113</v>
      </c>
      <c r="C173" s="68">
        <v>776</v>
      </c>
      <c r="D173" s="68">
        <v>728.7</v>
      </c>
      <c r="E173" s="68">
        <v>453.39</v>
      </c>
      <c r="F173" s="68">
        <v>158.33000000000001</v>
      </c>
      <c r="G173" s="63">
        <f t="shared" si="60"/>
        <v>611.72</v>
      </c>
      <c r="H173" s="68">
        <v>482.76</v>
      </c>
      <c r="I173" s="64">
        <f t="shared" si="58"/>
        <v>78.91845942588111</v>
      </c>
    </row>
    <row r="174" spans="1:9">
      <c r="A174" s="3"/>
      <c r="B174" s="67" t="s">
        <v>114</v>
      </c>
      <c r="C174" s="68">
        <v>733</v>
      </c>
      <c r="D174" s="68">
        <v>733</v>
      </c>
      <c r="E174" s="68">
        <v>477</v>
      </c>
      <c r="F174" s="68">
        <v>120</v>
      </c>
      <c r="G174" s="63">
        <f t="shared" si="60"/>
        <v>597</v>
      </c>
      <c r="H174" s="68">
        <v>458.17</v>
      </c>
      <c r="I174" s="64">
        <f t="shared" si="58"/>
        <v>76.74539363484088</v>
      </c>
    </row>
    <row r="175" spans="1:9">
      <c r="A175" s="3"/>
      <c r="B175" s="67" t="s">
        <v>115</v>
      </c>
      <c r="C175" s="68">
        <v>1155</v>
      </c>
      <c r="D175" s="68">
        <v>1116.5</v>
      </c>
      <c r="E175" s="68">
        <v>570.96</v>
      </c>
      <c r="F175" s="68">
        <v>238.06</v>
      </c>
      <c r="G175" s="63">
        <f t="shared" si="60"/>
        <v>809.02</v>
      </c>
      <c r="H175" s="68">
        <v>682.78</v>
      </c>
      <c r="I175" s="64">
        <f t="shared" si="58"/>
        <v>84.395935823589028</v>
      </c>
    </row>
    <row r="176" spans="1:9">
      <c r="A176" s="3"/>
      <c r="B176" s="67" t="s">
        <v>116</v>
      </c>
      <c r="C176" s="68">
        <v>1586</v>
      </c>
      <c r="D176" s="68">
        <v>1364.83</v>
      </c>
      <c r="E176" s="68">
        <v>1019.45</v>
      </c>
      <c r="F176" s="68">
        <v>210.98</v>
      </c>
      <c r="G176" s="63">
        <f t="shared" si="60"/>
        <v>1230.43</v>
      </c>
      <c r="H176" s="68">
        <v>983.37</v>
      </c>
      <c r="I176" s="64">
        <f t="shared" si="58"/>
        <v>79.920840681712889</v>
      </c>
    </row>
    <row r="177" spans="1:9">
      <c r="A177" s="4">
        <v>10</v>
      </c>
      <c r="B177" s="16" t="s">
        <v>16</v>
      </c>
      <c r="C177" s="12">
        <f t="shared" ref="C177:H177" si="61">C178+C179+C181+C180</f>
        <v>18827</v>
      </c>
      <c r="D177" s="12">
        <f t="shared" si="61"/>
        <v>16000.26</v>
      </c>
      <c r="E177" s="12">
        <f t="shared" si="61"/>
        <v>9875.83</v>
      </c>
      <c r="F177" s="12">
        <f t="shared" si="61"/>
        <v>2894.88</v>
      </c>
      <c r="G177" s="12">
        <f t="shared" si="61"/>
        <v>12770.710000000001</v>
      </c>
      <c r="H177" s="12">
        <f t="shared" si="61"/>
        <v>8697.369999999999</v>
      </c>
      <c r="I177" s="18">
        <f t="shared" si="58"/>
        <v>68.104044332695665</v>
      </c>
    </row>
    <row r="178" spans="1:9">
      <c r="A178" s="3"/>
      <c r="B178" s="10" t="s">
        <v>37</v>
      </c>
      <c r="C178" s="13">
        <v>3133</v>
      </c>
      <c r="D178" s="13">
        <v>2293.96</v>
      </c>
      <c r="E178" s="13">
        <v>1618.5</v>
      </c>
      <c r="F178" s="13">
        <v>622.12</v>
      </c>
      <c r="G178" s="11">
        <f t="shared" ref="G178:G184" si="62">E178+F178</f>
        <v>2240.62</v>
      </c>
      <c r="H178" s="13">
        <v>1878.56</v>
      </c>
      <c r="I178" s="45">
        <f t="shared" si="58"/>
        <v>83.841079701154143</v>
      </c>
    </row>
    <row r="179" spans="1:9">
      <c r="A179" s="3"/>
      <c r="B179" s="10" t="s">
        <v>38</v>
      </c>
      <c r="C179" s="13">
        <v>13373</v>
      </c>
      <c r="D179" s="13">
        <v>11894.04</v>
      </c>
      <c r="E179" s="13">
        <v>6487.33</v>
      </c>
      <c r="F179" s="13">
        <v>2350.5</v>
      </c>
      <c r="G179" s="11">
        <f t="shared" si="62"/>
        <v>8837.83</v>
      </c>
      <c r="H179" s="13">
        <v>5510.26</v>
      </c>
      <c r="I179" s="45">
        <f t="shared" si="58"/>
        <v>62.348562939092524</v>
      </c>
    </row>
    <row r="180" spans="1:9">
      <c r="A180" s="3"/>
      <c r="B180" s="10" t="s">
        <v>84</v>
      </c>
      <c r="C180" s="13">
        <v>2345</v>
      </c>
      <c r="D180" s="13">
        <v>2127.84</v>
      </c>
      <c r="E180" s="13">
        <v>1794</v>
      </c>
      <c r="F180" s="13">
        <v>213.84</v>
      </c>
      <c r="G180" s="11">
        <f t="shared" si="62"/>
        <v>2007.84</v>
      </c>
      <c r="H180" s="13">
        <v>1625.12</v>
      </c>
      <c r="I180" s="45">
        <f t="shared" si="58"/>
        <v>80.93872021675034</v>
      </c>
    </row>
    <row r="181" spans="1:9">
      <c r="A181" s="3"/>
      <c r="B181" s="10" t="s">
        <v>48</v>
      </c>
      <c r="C181" s="13">
        <v>-24</v>
      </c>
      <c r="D181" s="13">
        <v>-315.58</v>
      </c>
      <c r="E181" s="13">
        <v>-24</v>
      </c>
      <c r="F181" s="13">
        <v>-291.58</v>
      </c>
      <c r="G181" s="11">
        <f t="shared" si="62"/>
        <v>-315.58</v>
      </c>
      <c r="H181" s="13">
        <v>-316.57</v>
      </c>
      <c r="I181" s="45">
        <f t="shared" si="58"/>
        <v>100.31370809303506</v>
      </c>
    </row>
    <row r="182" spans="1:9">
      <c r="A182" s="3"/>
      <c r="B182" s="67" t="s">
        <v>117</v>
      </c>
      <c r="C182" s="68">
        <v>1323</v>
      </c>
      <c r="D182" s="68">
        <v>605.88</v>
      </c>
      <c r="E182" s="68">
        <v>400</v>
      </c>
      <c r="F182" s="68">
        <v>74</v>
      </c>
      <c r="G182" s="63">
        <f t="shared" si="62"/>
        <v>474</v>
      </c>
      <c r="H182" s="68">
        <v>115.14</v>
      </c>
      <c r="I182" s="297">
        <f t="shared" si="58"/>
        <v>24.291139240506329</v>
      </c>
    </row>
    <row r="183" spans="1:9">
      <c r="A183" s="3"/>
      <c r="B183" s="67" t="s">
        <v>118</v>
      </c>
      <c r="C183" s="68">
        <v>5500</v>
      </c>
      <c r="D183" s="68">
        <v>5172.1000000000004</v>
      </c>
      <c r="E183" s="68">
        <v>3090</v>
      </c>
      <c r="F183" s="68">
        <v>700.4</v>
      </c>
      <c r="G183" s="63">
        <f t="shared" si="62"/>
        <v>3790.4</v>
      </c>
      <c r="H183" s="68">
        <v>3457.73</v>
      </c>
      <c r="I183" s="297">
        <f t="shared" si="58"/>
        <v>91.223353735753477</v>
      </c>
    </row>
    <row r="184" spans="1:9">
      <c r="A184" s="3"/>
      <c r="B184" s="67" t="s">
        <v>119</v>
      </c>
      <c r="C184" s="68">
        <v>12004</v>
      </c>
      <c r="D184" s="68">
        <v>10222.280000000001</v>
      </c>
      <c r="E184" s="68">
        <v>6385.83</v>
      </c>
      <c r="F184" s="68">
        <v>2120.48</v>
      </c>
      <c r="G184" s="63">
        <f t="shared" si="62"/>
        <v>8506.31</v>
      </c>
      <c r="H184" s="68">
        <v>5124.5</v>
      </c>
      <c r="I184" s="297">
        <f t="shared" si="58"/>
        <v>60.243513344799339</v>
      </c>
    </row>
    <row r="185" spans="1:9">
      <c r="A185" s="4">
        <v>11</v>
      </c>
      <c r="B185" s="16" t="s">
        <v>15</v>
      </c>
      <c r="C185" s="12">
        <f>C187+C188+C186</f>
        <v>3512</v>
      </c>
      <c r="D185" s="12">
        <f>D187+D188+D186+D189</f>
        <v>2898.9</v>
      </c>
      <c r="E185" s="12">
        <f>E187+E188+E186+E189</f>
        <v>1650</v>
      </c>
      <c r="F185" s="12">
        <f>F187+F188+F186+F189</f>
        <v>671.07999999999993</v>
      </c>
      <c r="G185" s="12">
        <f>G187+G188+G186+G189</f>
        <v>2321.08</v>
      </c>
      <c r="H185" s="12">
        <f>H187+H188+H186</f>
        <v>1730.79</v>
      </c>
      <c r="I185" s="18">
        <f t="shared" si="58"/>
        <v>74.568304410016026</v>
      </c>
    </row>
    <row r="186" spans="1:9">
      <c r="A186" s="4"/>
      <c r="B186" s="10" t="s">
        <v>37</v>
      </c>
      <c r="C186" s="33">
        <v>1207.5</v>
      </c>
      <c r="D186" s="33">
        <v>788.4</v>
      </c>
      <c r="E186" s="33">
        <v>402.5</v>
      </c>
      <c r="F186" s="33">
        <v>311.58</v>
      </c>
      <c r="G186" s="11">
        <f>E186+F186</f>
        <v>714.07999999999993</v>
      </c>
      <c r="H186" s="33">
        <v>435.8</v>
      </c>
      <c r="I186" s="45">
        <v>0</v>
      </c>
    </row>
    <row r="187" spans="1:9">
      <c r="A187" s="3"/>
      <c r="B187" s="10" t="s">
        <v>38</v>
      </c>
      <c r="C187" s="13">
        <v>2204.5</v>
      </c>
      <c r="D187" s="13">
        <v>2004.5</v>
      </c>
      <c r="E187" s="13">
        <v>1147.5</v>
      </c>
      <c r="F187" s="13">
        <v>353.5</v>
      </c>
      <c r="G187" s="11">
        <f>E187+F187</f>
        <v>1501</v>
      </c>
      <c r="H187" s="13">
        <v>1194.99</v>
      </c>
      <c r="I187" s="45">
        <f t="shared" si="58"/>
        <v>79.612924716855431</v>
      </c>
    </row>
    <row r="188" spans="1:9">
      <c r="A188" s="3"/>
      <c r="B188" s="10" t="s">
        <v>256</v>
      </c>
      <c r="C188" s="13">
        <v>100</v>
      </c>
      <c r="D188" s="13">
        <v>100</v>
      </c>
      <c r="E188" s="13">
        <v>100</v>
      </c>
      <c r="F188" s="13">
        <v>0</v>
      </c>
      <c r="G188" s="11">
        <f>E188+F188</f>
        <v>100</v>
      </c>
      <c r="H188" s="13">
        <v>100</v>
      </c>
      <c r="I188" s="45">
        <f t="shared" si="58"/>
        <v>100</v>
      </c>
    </row>
    <row r="189" spans="1:9">
      <c r="A189" s="3"/>
      <c r="B189" s="10" t="s">
        <v>84</v>
      </c>
      <c r="C189" s="13">
        <v>0</v>
      </c>
      <c r="D189" s="13">
        <v>6</v>
      </c>
      <c r="E189" s="13">
        <v>0</v>
      </c>
      <c r="F189" s="13">
        <v>6</v>
      </c>
      <c r="G189" s="11">
        <v>6</v>
      </c>
      <c r="H189" s="13">
        <v>0</v>
      </c>
      <c r="I189" s="45">
        <v>0</v>
      </c>
    </row>
    <row r="190" spans="1:9">
      <c r="A190" s="3"/>
      <c r="B190" s="67" t="s">
        <v>120</v>
      </c>
      <c r="C190" s="68">
        <v>3300</v>
      </c>
      <c r="D190" s="68">
        <v>2686.9</v>
      </c>
      <c r="E190" s="68">
        <v>1650</v>
      </c>
      <c r="F190" s="68">
        <v>665.08</v>
      </c>
      <c r="G190" s="63">
        <f>E190+F190</f>
        <v>2315.08</v>
      </c>
      <c r="H190" s="68">
        <v>1730.79</v>
      </c>
      <c r="I190" s="297">
        <f t="shared" si="58"/>
        <v>74.761563315306603</v>
      </c>
    </row>
    <row r="191" spans="1:9">
      <c r="A191" s="3"/>
      <c r="B191" s="67" t="s">
        <v>121</v>
      </c>
      <c r="C191" s="68">
        <v>212</v>
      </c>
      <c r="D191" s="68">
        <v>212</v>
      </c>
      <c r="E191" s="68">
        <v>0</v>
      </c>
      <c r="F191" s="68">
        <v>6</v>
      </c>
      <c r="G191" s="63">
        <f>E191+F191</f>
        <v>6</v>
      </c>
      <c r="H191" s="68">
        <v>0</v>
      </c>
      <c r="I191" s="297">
        <v>0</v>
      </c>
    </row>
    <row r="192" spans="1:9">
      <c r="A192" s="4">
        <v>12</v>
      </c>
      <c r="B192" s="16" t="s">
        <v>14</v>
      </c>
      <c r="C192" s="12">
        <f t="shared" ref="C192:H192" si="63">C193</f>
        <v>3907</v>
      </c>
      <c r="D192" s="12">
        <f t="shared" si="63"/>
        <v>3907</v>
      </c>
      <c r="E192" s="12">
        <f t="shared" si="63"/>
        <v>1882</v>
      </c>
      <c r="F192" s="12">
        <f t="shared" si="63"/>
        <v>138</v>
      </c>
      <c r="G192" s="12">
        <f t="shared" si="63"/>
        <v>2020</v>
      </c>
      <c r="H192" s="12">
        <f t="shared" si="63"/>
        <v>1839.56</v>
      </c>
      <c r="I192" s="18">
        <f t="shared" si="58"/>
        <v>91.067326732673266</v>
      </c>
    </row>
    <row r="193" spans="1:9">
      <c r="A193" s="4"/>
      <c r="B193" s="16" t="s">
        <v>79</v>
      </c>
      <c r="C193" s="57">
        <v>3907</v>
      </c>
      <c r="D193" s="57">
        <v>3907</v>
      </c>
      <c r="E193" s="57">
        <v>1882</v>
      </c>
      <c r="F193" s="57">
        <v>138</v>
      </c>
      <c r="G193" s="11">
        <f>E193+F193</f>
        <v>2020</v>
      </c>
      <c r="H193" s="57">
        <v>1839.56</v>
      </c>
      <c r="I193" s="45">
        <f>H193/G193*100</f>
        <v>91.067326732673266</v>
      </c>
    </row>
    <row r="194" spans="1:9">
      <c r="A194" s="4"/>
      <c r="B194" s="66" t="s">
        <v>122</v>
      </c>
      <c r="C194" s="65">
        <v>1602</v>
      </c>
      <c r="D194" s="65">
        <v>1602</v>
      </c>
      <c r="E194" s="65">
        <v>1602</v>
      </c>
      <c r="F194" s="65">
        <v>0</v>
      </c>
      <c r="G194" s="68">
        <f>E194+F194</f>
        <v>1602</v>
      </c>
      <c r="H194" s="65">
        <v>1602</v>
      </c>
      <c r="I194" s="296">
        <f>H194/G194*100</f>
        <v>100</v>
      </c>
    </row>
    <row r="195" spans="1:9">
      <c r="A195" s="4"/>
      <c r="B195" s="66" t="s">
        <v>251</v>
      </c>
      <c r="C195" s="65">
        <v>138</v>
      </c>
      <c r="D195" s="65">
        <v>138</v>
      </c>
      <c r="E195" s="65">
        <v>0</v>
      </c>
      <c r="F195" s="65">
        <v>0</v>
      </c>
      <c r="G195" s="68">
        <f>E195+F195</f>
        <v>0</v>
      </c>
      <c r="H195" s="65">
        <v>0</v>
      </c>
      <c r="I195" s="46">
        <v>0</v>
      </c>
    </row>
    <row r="196" spans="1:9">
      <c r="A196" s="4"/>
      <c r="B196" s="66" t="s">
        <v>252</v>
      </c>
      <c r="C196" s="65">
        <v>2167</v>
      </c>
      <c r="D196" s="65">
        <v>2167</v>
      </c>
      <c r="E196" s="65">
        <v>280</v>
      </c>
      <c r="F196" s="65">
        <v>138</v>
      </c>
      <c r="G196" s="68">
        <f>E196+F196</f>
        <v>418</v>
      </c>
      <c r="H196" s="65">
        <v>237.96</v>
      </c>
      <c r="I196" s="296">
        <f>H196/G196*100</f>
        <v>56.928229665071775</v>
      </c>
    </row>
    <row r="197" spans="1:9">
      <c r="A197" s="4">
        <v>13</v>
      </c>
      <c r="B197" s="16" t="s">
        <v>13</v>
      </c>
      <c r="C197" s="12">
        <f>C198+C201</f>
        <v>28860</v>
      </c>
      <c r="D197" s="12">
        <f>D198+D201+D202</f>
        <v>31198.27</v>
      </c>
      <c r="E197" s="12">
        <f>E198+E201+E202</f>
        <v>19452</v>
      </c>
      <c r="F197" s="12">
        <f>F198+F201+F202</f>
        <v>5492.27</v>
      </c>
      <c r="G197" s="12">
        <f>G198+G201+G202</f>
        <v>24944.27</v>
      </c>
      <c r="H197" s="12">
        <f>H198+H201+H202</f>
        <v>18776.23</v>
      </c>
      <c r="I197" s="18">
        <f t="shared" ref="I197:I209" si="64">H197/G197*100</f>
        <v>75.27271794283817</v>
      </c>
    </row>
    <row r="198" spans="1:9">
      <c r="A198" s="3"/>
      <c r="B198" s="10" t="s">
        <v>46</v>
      </c>
      <c r="C198" s="13">
        <v>28426</v>
      </c>
      <c r="D198" s="13">
        <f>D199+D200</f>
        <v>30600</v>
      </c>
      <c r="E198" s="13">
        <v>19300</v>
      </c>
      <c r="F198" s="13">
        <f>F199+F200</f>
        <v>5263</v>
      </c>
      <c r="G198" s="11">
        <f t="shared" ref="G198:G204" si="65">E198+F198</f>
        <v>24563</v>
      </c>
      <c r="H198" s="13">
        <v>18529.02</v>
      </c>
      <c r="I198" s="45">
        <f t="shared" si="64"/>
        <v>75.434678174490088</v>
      </c>
    </row>
    <row r="199" spans="1:9">
      <c r="A199" s="3"/>
      <c r="B199" s="304" t="s">
        <v>305</v>
      </c>
      <c r="C199" s="68">
        <v>17426</v>
      </c>
      <c r="D199" s="68">
        <v>19600</v>
      </c>
      <c r="E199" s="68">
        <v>12500</v>
      </c>
      <c r="F199" s="68">
        <v>4563</v>
      </c>
      <c r="G199" s="63">
        <f t="shared" si="65"/>
        <v>17063</v>
      </c>
      <c r="H199" s="68">
        <v>15423.02</v>
      </c>
      <c r="I199" s="296">
        <f t="shared" si="64"/>
        <v>90.388677254878985</v>
      </c>
    </row>
    <row r="200" spans="1:9">
      <c r="A200" s="3"/>
      <c r="B200" s="304" t="s">
        <v>306</v>
      </c>
      <c r="C200" s="68">
        <v>11000</v>
      </c>
      <c r="D200" s="68">
        <v>11000</v>
      </c>
      <c r="E200" s="68">
        <v>6800</v>
      </c>
      <c r="F200" s="68">
        <v>700</v>
      </c>
      <c r="G200" s="63">
        <f t="shared" si="65"/>
        <v>7500</v>
      </c>
      <c r="H200" s="68">
        <v>3106</v>
      </c>
      <c r="I200" s="296">
        <f t="shared" si="64"/>
        <v>41.413333333333334</v>
      </c>
    </row>
    <row r="201" spans="1:9">
      <c r="A201" s="3"/>
      <c r="B201" s="10" t="s">
        <v>84</v>
      </c>
      <c r="C201" s="13">
        <v>434</v>
      </c>
      <c r="D201" s="13">
        <v>600</v>
      </c>
      <c r="E201" s="13">
        <v>152</v>
      </c>
      <c r="F201" s="13">
        <v>231</v>
      </c>
      <c r="G201" s="59">
        <f t="shared" si="65"/>
        <v>383</v>
      </c>
      <c r="H201" s="13">
        <v>248.93</v>
      </c>
      <c r="I201" s="45">
        <f t="shared" si="64"/>
        <v>64.994778067885122</v>
      </c>
    </row>
    <row r="202" spans="1:9">
      <c r="A202" s="3"/>
      <c r="B202" s="10" t="s">
        <v>48</v>
      </c>
      <c r="C202" s="13"/>
      <c r="D202" s="13">
        <v>-1.73</v>
      </c>
      <c r="E202" s="13">
        <v>0</v>
      </c>
      <c r="F202" s="13">
        <v>-1.73</v>
      </c>
      <c r="G202" s="59">
        <v>-1.73</v>
      </c>
      <c r="H202" s="13">
        <v>-1.72</v>
      </c>
      <c r="I202" s="45">
        <f t="shared" si="64"/>
        <v>99.421965317919074</v>
      </c>
    </row>
    <row r="203" spans="1:9">
      <c r="A203" s="3"/>
      <c r="B203" s="67" t="s">
        <v>123</v>
      </c>
      <c r="C203" s="68">
        <v>28860</v>
      </c>
      <c r="D203" s="68">
        <v>31198.27</v>
      </c>
      <c r="E203" s="68">
        <v>19452</v>
      </c>
      <c r="F203" s="68">
        <v>5492.27</v>
      </c>
      <c r="G203" s="63">
        <v>24944.27</v>
      </c>
      <c r="H203" s="68">
        <v>18776.23</v>
      </c>
      <c r="I203" s="297">
        <f t="shared" si="64"/>
        <v>75.27271794283817</v>
      </c>
    </row>
    <row r="204" spans="1:9">
      <c r="A204" s="4">
        <v>14</v>
      </c>
      <c r="B204" s="17" t="s">
        <v>12</v>
      </c>
      <c r="C204" s="18">
        <v>30</v>
      </c>
      <c r="D204" s="18">
        <v>27.5</v>
      </c>
      <c r="E204" s="18">
        <v>16</v>
      </c>
      <c r="F204" s="18">
        <v>10</v>
      </c>
      <c r="G204" s="12">
        <f t="shared" si="65"/>
        <v>26</v>
      </c>
      <c r="H204" s="18">
        <v>25.08</v>
      </c>
      <c r="I204" s="18">
        <f t="shared" si="64"/>
        <v>96.461538461538453</v>
      </c>
    </row>
    <row r="205" spans="1:9">
      <c r="A205" s="4">
        <v>15</v>
      </c>
      <c r="B205" s="17" t="s">
        <v>11</v>
      </c>
      <c r="C205" s="18">
        <f t="shared" ref="C205:H205" si="66">C206+C207+C208+C209</f>
        <v>3193</v>
      </c>
      <c r="D205" s="18">
        <f t="shared" si="66"/>
        <v>6538.4299999999994</v>
      </c>
      <c r="E205" s="18">
        <f t="shared" si="66"/>
        <v>2160.04</v>
      </c>
      <c r="F205" s="18">
        <f t="shared" si="66"/>
        <v>1281.3800000000001</v>
      </c>
      <c r="G205" s="18">
        <f t="shared" si="66"/>
        <v>3441.4200000000005</v>
      </c>
      <c r="H205" s="18">
        <f t="shared" si="66"/>
        <v>2353</v>
      </c>
      <c r="I205" s="18">
        <f t="shared" si="64"/>
        <v>68.372939077473831</v>
      </c>
    </row>
    <row r="206" spans="1:9">
      <c r="A206" s="3"/>
      <c r="B206" s="10" t="s">
        <v>37</v>
      </c>
      <c r="C206" s="19">
        <v>470</v>
      </c>
      <c r="D206" s="19">
        <v>367.22</v>
      </c>
      <c r="E206" s="19">
        <v>245</v>
      </c>
      <c r="F206" s="19">
        <v>78.17</v>
      </c>
      <c r="G206" s="11">
        <f>E206+F206</f>
        <v>323.17</v>
      </c>
      <c r="H206" s="19">
        <v>265.35000000000002</v>
      </c>
      <c r="I206" s="45">
        <f t="shared" si="64"/>
        <v>82.108487792802549</v>
      </c>
    </row>
    <row r="207" spans="1:9">
      <c r="A207" s="3"/>
      <c r="B207" s="10" t="s">
        <v>38</v>
      </c>
      <c r="C207" s="19">
        <v>1465.96</v>
      </c>
      <c r="D207" s="19">
        <v>1795.56</v>
      </c>
      <c r="E207" s="19">
        <v>710</v>
      </c>
      <c r="F207" s="19">
        <v>727.6</v>
      </c>
      <c r="G207" s="11">
        <f>E207+F207</f>
        <v>1437.6</v>
      </c>
      <c r="H207" s="19">
        <v>1310.58</v>
      </c>
      <c r="I207" s="45">
        <f t="shared" si="64"/>
        <v>91.164440734557601</v>
      </c>
    </row>
    <row r="208" spans="1:9">
      <c r="A208" s="3"/>
      <c r="B208" s="10" t="s">
        <v>84</v>
      </c>
      <c r="C208" s="19">
        <v>1593</v>
      </c>
      <c r="D208" s="19">
        <v>5046</v>
      </c>
      <c r="E208" s="19">
        <v>1541</v>
      </c>
      <c r="F208" s="19">
        <v>810</v>
      </c>
      <c r="G208" s="11">
        <f>E208+F208</f>
        <v>2351</v>
      </c>
      <c r="H208" s="19">
        <v>1447.41</v>
      </c>
      <c r="I208" s="45">
        <f t="shared" si="64"/>
        <v>61.565716716290943</v>
      </c>
    </row>
    <row r="209" spans="1:9">
      <c r="A209" s="3"/>
      <c r="B209" s="10" t="s">
        <v>48</v>
      </c>
      <c r="C209" s="19">
        <v>-335.96</v>
      </c>
      <c r="D209" s="19">
        <v>-670.35</v>
      </c>
      <c r="E209" s="19">
        <v>-335.96</v>
      </c>
      <c r="F209" s="19">
        <v>-334.39</v>
      </c>
      <c r="G209" s="11">
        <f>E209+F209</f>
        <v>-670.34999999999991</v>
      </c>
      <c r="H209" s="19">
        <v>-670.34</v>
      </c>
      <c r="I209" s="296">
        <f t="shared" si="64"/>
        <v>99.998508241963165</v>
      </c>
    </row>
    <row r="210" spans="1:9">
      <c r="A210" s="3"/>
      <c r="B210" s="67" t="s">
        <v>124</v>
      </c>
      <c r="C210" s="296">
        <v>3305</v>
      </c>
      <c r="D210" s="296">
        <v>6538.43</v>
      </c>
      <c r="E210" s="296">
        <v>2160.04</v>
      </c>
      <c r="F210" s="296">
        <v>1281.3800000000001</v>
      </c>
      <c r="G210" s="63">
        <f>E210+F210</f>
        <v>3441.42</v>
      </c>
      <c r="H210" s="296">
        <v>2353</v>
      </c>
      <c r="I210" s="297">
        <f>H210/G210*100</f>
        <v>68.372939077473831</v>
      </c>
    </row>
    <row r="211" spans="1:9">
      <c r="A211" s="23" t="s">
        <v>10</v>
      </c>
      <c r="B211" s="23" t="s">
        <v>9</v>
      </c>
      <c r="C211" s="24">
        <f t="shared" ref="C211:H211" si="67">C105+C111+C118+C120+C123+C130+C142+C149+C163+C177+C185+C192+C197+C204+C205</f>
        <v>158850</v>
      </c>
      <c r="D211" s="24">
        <f t="shared" si="67"/>
        <v>161713.91999999998</v>
      </c>
      <c r="E211" s="24">
        <f t="shared" si="67"/>
        <v>92180.06</v>
      </c>
      <c r="F211" s="24">
        <f t="shared" si="67"/>
        <v>34562.329999999994</v>
      </c>
      <c r="G211" s="24">
        <f>G105+G111+G118+G120+G123+G130+G142+G149+G163+G177+G185+G192+G197+G204+G205</f>
        <v>126742.39000000001</v>
      </c>
      <c r="H211" s="24">
        <f t="shared" si="67"/>
        <v>102564.00999999998</v>
      </c>
      <c r="I211" s="24">
        <f>H211/G211*100</f>
        <v>80.923209669629841</v>
      </c>
    </row>
    <row r="212" spans="1:9">
      <c r="A212" s="4" t="s">
        <v>8</v>
      </c>
      <c r="B212" s="4" t="s">
        <v>7</v>
      </c>
      <c r="C212" s="15">
        <f t="shared" ref="C212:H212" si="68">C104-C211</f>
        <v>0</v>
      </c>
      <c r="D212" s="15">
        <f t="shared" si="68"/>
        <v>0</v>
      </c>
      <c r="E212" s="15">
        <f t="shared" si="68"/>
        <v>0</v>
      </c>
      <c r="F212" s="15">
        <f t="shared" si="68"/>
        <v>0</v>
      </c>
      <c r="G212" s="15">
        <f t="shared" si="68"/>
        <v>0</v>
      </c>
      <c r="H212" s="15">
        <f t="shared" si="68"/>
        <v>45.410000000003492</v>
      </c>
      <c r="I212" s="45">
        <v>0</v>
      </c>
    </row>
    <row r="213" spans="1:9">
      <c r="A213" s="23" t="s">
        <v>70</v>
      </c>
      <c r="B213" s="23" t="s">
        <v>69</v>
      </c>
      <c r="C213" s="24">
        <f>C214+C215+C216+C217+C218+C219+C222+C223+C224+C225+C226+C227+C221</f>
        <v>158850</v>
      </c>
      <c r="D213" s="24">
        <f>D214+D215+D216+D217+D218+D219+D222+D223+D224+D225+D227+D221+D226+D220</f>
        <v>161713.92000000004</v>
      </c>
      <c r="E213" s="24">
        <f>E214+E215+E216+E217+E218+E219+E222+E223+E224+E225+E227+E221+E226+E220</f>
        <v>92180.06</v>
      </c>
      <c r="F213" s="24">
        <f>F214+F215+F216+F217+F218+F219+F222+F223+F224+F225+F227+F221+F226+F220</f>
        <v>34662.33</v>
      </c>
      <c r="G213" s="24">
        <f>G214+G215+G216+G217+G218+G219+G222+G223+G224+G225+G227+G221+G226+G220</f>
        <v>126742.39</v>
      </c>
      <c r="H213" s="24">
        <f>H214+H215+H216+H217+H218+H219+H222+H223+H224+H225+H227+H221+H226+H220</f>
        <v>102564.01</v>
      </c>
      <c r="I213" s="24">
        <f>H213/G213*100</f>
        <v>80.92320966962987</v>
      </c>
    </row>
    <row r="214" spans="1:9">
      <c r="A214" s="3">
        <v>1</v>
      </c>
      <c r="B214" s="2" t="s">
        <v>6</v>
      </c>
      <c r="C214" s="13">
        <f>C106+C124+C131+C150+C164+C178+C206+C143+C186</f>
        <v>74536.5</v>
      </c>
      <c r="D214" s="13">
        <f>D106+D124+D131+D150+D164+D178+D206+D143+D186</f>
        <v>73273.09</v>
      </c>
      <c r="E214" s="13">
        <f>E106+E124+E131+E150+E164+E178+E206+E143+E186</f>
        <v>41790.369999999995</v>
      </c>
      <c r="F214" s="13">
        <f>F106+F124+F131+F150+F164+F178+F206+F143+F186</f>
        <v>17740.28</v>
      </c>
      <c r="G214" s="13">
        <f t="shared" ref="G214:G224" si="69">E214+F214</f>
        <v>59530.649999999994</v>
      </c>
      <c r="H214" s="13">
        <f>H106+H124+H131+H150+H164+H178+H206+H143+H186</f>
        <v>52404.4</v>
      </c>
      <c r="I214" s="45">
        <f>H214/G214*100</f>
        <v>88.029275675639369</v>
      </c>
    </row>
    <row r="215" spans="1:9">
      <c r="A215" s="3">
        <v>2</v>
      </c>
      <c r="B215" s="2" t="s">
        <v>5</v>
      </c>
      <c r="C215" s="13">
        <f>C107+C125+C132+C151+C165+C179+C187+C204+C207+C144</f>
        <v>30542.46</v>
      </c>
      <c r="D215" s="13">
        <f>D107+D125+D132+D151+D165+D179+D187+D204+D207+D144</f>
        <v>28097.79</v>
      </c>
      <c r="E215" s="13">
        <f>E107+E125+E132+E151+E165+E179+E187+E204+E207+E144</f>
        <v>15822.16</v>
      </c>
      <c r="F215" s="13">
        <f>F107+F125+F132+F151+F165+F179+F187+F204+F207+F144</f>
        <v>6039.2600000000011</v>
      </c>
      <c r="G215" s="13">
        <f t="shared" si="69"/>
        <v>21861.420000000002</v>
      </c>
      <c r="H215" s="13">
        <f>H107+H125+H132+H151+H165+H179+H187+H204+H207+H144</f>
        <v>16572.740000000002</v>
      </c>
      <c r="I215" s="45">
        <f t="shared" ref="I215:I227" si="70">H215/G215*100</f>
        <v>75.808158847869905</v>
      </c>
    </row>
    <row r="216" spans="1:9">
      <c r="A216" s="3">
        <v>3</v>
      </c>
      <c r="B216" s="2" t="s">
        <v>73</v>
      </c>
      <c r="C216" s="13">
        <f>C118</f>
        <v>3210</v>
      </c>
      <c r="D216" s="13">
        <f>D118</f>
        <v>3210</v>
      </c>
      <c r="E216" s="13">
        <f>E118</f>
        <v>2370</v>
      </c>
      <c r="F216" s="13">
        <f>F118</f>
        <v>830</v>
      </c>
      <c r="G216" s="13">
        <f t="shared" si="69"/>
        <v>3200</v>
      </c>
      <c r="H216" s="13">
        <f>H118</f>
        <v>2770.4</v>
      </c>
      <c r="I216" s="45">
        <f t="shared" si="70"/>
        <v>86.575000000000003</v>
      </c>
    </row>
    <row r="217" spans="1:9">
      <c r="A217" s="3">
        <v>4</v>
      </c>
      <c r="B217" s="2" t="s">
        <v>4</v>
      </c>
      <c r="C217" s="13">
        <f>C198</f>
        <v>28426</v>
      </c>
      <c r="D217" s="13">
        <f>D198</f>
        <v>30600</v>
      </c>
      <c r="E217" s="13">
        <f>E198</f>
        <v>19300</v>
      </c>
      <c r="F217" s="13">
        <f>F198</f>
        <v>5263</v>
      </c>
      <c r="G217" s="13">
        <f t="shared" si="69"/>
        <v>24563</v>
      </c>
      <c r="H217" s="13">
        <f>H198</f>
        <v>18529.02</v>
      </c>
      <c r="I217" s="45">
        <f t="shared" si="70"/>
        <v>75.434678174490088</v>
      </c>
    </row>
    <row r="218" spans="1:9">
      <c r="A218" s="3">
        <v>5</v>
      </c>
      <c r="B218" s="2" t="s">
        <v>126</v>
      </c>
      <c r="C218" s="13">
        <f>C112</f>
        <v>100</v>
      </c>
      <c r="D218" s="13">
        <f>D112</f>
        <v>71.48</v>
      </c>
      <c r="E218" s="13">
        <f>E112</f>
        <v>0</v>
      </c>
      <c r="F218" s="13">
        <f>F112</f>
        <v>0</v>
      </c>
      <c r="G218" s="13">
        <f t="shared" si="69"/>
        <v>0</v>
      </c>
      <c r="H218" s="13">
        <f>H112</f>
        <v>0</v>
      </c>
      <c r="I218" s="45">
        <v>0</v>
      </c>
    </row>
    <row r="219" spans="1:9">
      <c r="A219" s="3">
        <v>6</v>
      </c>
      <c r="B219" s="2" t="s">
        <v>3</v>
      </c>
      <c r="C219" s="13">
        <f>C113+C121+C152+C166+C126</f>
        <v>6552</v>
      </c>
      <c r="D219" s="13">
        <f>D113+D121+D152+D166+D126</f>
        <v>6237.75</v>
      </c>
      <c r="E219" s="13">
        <f>E113+E121+E152+E166+E126</f>
        <v>3732.8900000000003</v>
      </c>
      <c r="F219" s="13">
        <f>F113+F121+F152+F166+F126</f>
        <v>1496.57</v>
      </c>
      <c r="G219" s="13">
        <f t="shared" si="69"/>
        <v>5229.46</v>
      </c>
      <c r="H219" s="13">
        <f>H113+H121+H152+H166+H126</f>
        <v>4788.2</v>
      </c>
      <c r="I219" s="45">
        <f t="shared" si="70"/>
        <v>91.562035085840591</v>
      </c>
    </row>
    <row r="220" spans="1:9">
      <c r="A220" s="3">
        <v>7</v>
      </c>
      <c r="B220" s="2" t="s">
        <v>2</v>
      </c>
      <c r="C220" s="13">
        <v>0</v>
      </c>
      <c r="D220" s="13">
        <f>D108</f>
        <v>35.5</v>
      </c>
      <c r="E220" s="13">
        <f>E108</f>
        <v>0</v>
      </c>
      <c r="F220" s="13">
        <f>F108</f>
        <v>35.5</v>
      </c>
      <c r="G220" s="13">
        <f>G108</f>
        <v>35.5</v>
      </c>
      <c r="H220" s="13">
        <f>H108</f>
        <v>9.2799999999999994</v>
      </c>
      <c r="I220" s="45"/>
    </row>
    <row r="221" spans="1:9">
      <c r="A221" s="3">
        <v>8</v>
      </c>
      <c r="B221" s="2" t="s">
        <v>307</v>
      </c>
      <c r="C221" s="13">
        <f>C167</f>
        <v>3077</v>
      </c>
      <c r="D221" s="13">
        <f>D167</f>
        <v>3782</v>
      </c>
      <c r="E221" s="13">
        <f>E167</f>
        <v>1540</v>
      </c>
      <c r="F221" s="13">
        <f>F167</f>
        <v>1091.75</v>
      </c>
      <c r="G221" s="13">
        <f t="shared" si="69"/>
        <v>2631.75</v>
      </c>
      <c r="H221" s="13">
        <f>H167</f>
        <v>406.03</v>
      </c>
      <c r="I221" s="45">
        <f t="shared" si="70"/>
        <v>15.428137171083877</v>
      </c>
    </row>
    <row r="222" spans="1:9">
      <c r="A222" s="3">
        <v>9</v>
      </c>
      <c r="B222" s="2" t="s">
        <v>1</v>
      </c>
      <c r="C222" s="13">
        <f>C133+C145+C168</f>
        <v>3178</v>
      </c>
      <c r="D222" s="13">
        <f>D133+D145+D168</f>
        <v>3394.2200000000003</v>
      </c>
      <c r="E222" s="13">
        <f>E133+E145+E168</f>
        <v>1781.8</v>
      </c>
      <c r="F222" s="13">
        <f>F133+F145+F168</f>
        <v>859.22</v>
      </c>
      <c r="G222" s="13">
        <f t="shared" si="69"/>
        <v>2641.02</v>
      </c>
      <c r="H222" s="13">
        <f>H133+H145+H168</f>
        <v>1993.02</v>
      </c>
      <c r="I222" s="45">
        <f t="shared" si="70"/>
        <v>75.464025262966587</v>
      </c>
    </row>
    <row r="223" spans="1:9">
      <c r="A223" s="3">
        <v>10</v>
      </c>
      <c r="B223" s="2" t="s">
        <v>0</v>
      </c>
      <c r="C223" s="13">
        <f>C134+C153</f>
        <v>181</v>
      </c>
      <c r="D223" s="13">
        <f>D134+D153</f>
        <v>181</v>
      </c>
      <c r="E223" s="13">
        <f>E134+E153</f>
        <v>106.8</v>
      </c>
      <c r="F223" s="13">
        <f>F134+F153</f>
        <v>6.5</v>
      </c>
      <c r="G223" s="13">
        <f t="shared" si="69"/>
        <v>113.3</v>
      </c>
      <c r="H223" s="13">
        <f>H134+H153</f>
        <v>82.68</v>
      </c>
      <c r="I223" s="45">
        <f t="shared" si="70"/>
        <v>72.974404236540167</v>
      </c>
    </row>
    <row r="224" spans="1:9">
      <c r="A224" s="3">
        <v>11</v>
      </c>
      <c r="B224" s="2" t="s">
        <v>47</v>
      </c>
      <c r="C224" s="13">
        <f>C114+C193</f>
        <v>4107</v>
      </c>
      <c r="D224" s="13">
        <f>D114+D193</f>
        <v>4107</v>
      </c>
      <c r="E224" s="13">
        <f>E114+E193</f>
        <v>1982</v>
      </c>
      <c r="F224" s="13">
        <f>F114+F193</f>
        <v>238</v>
      </c>
      <c r="G224" s="13">
        <f t="shared" si="69"/>
        <v>2220</v>
      </c>
      <c r="H224" s="13">
        <f>H114+H193</f>
        <v>2031.96</v>
      </c>
      <c r="I224" s="45">
        <f t="shared" si="70"/>
        <v>91.529729729729738</v>
      </c>
    </row>
    <row r="225" spans="1:9">
      <c r="A225" s="3">
        <v>12</v>
      </c>
      <c r="B225" s="2" t="s">
        <v>244</v>
      </c>
      <c r="C225" s="13">
        <f>C135+C154+C180+C208+C127+C201</f>
        <v>5224</v>
      </c>
      <c r="D225" s="13">
        <f>D135+D154+D180+D208+D127+D201+D189+D169+D146</f>
        <v>9664.14</v>
      </c>
      <c r="E225" s="13">
        <f>E135+E154+E180+E208+E127+E201+E189+E169+E146</f>
        <v>4029</v>
      </c>
      <c r="F225" s="13">
        <f>F135+F154+F180+F208+F127+F201+F189+F169+F146</f>
        <v>1622.8400000000001</v>
      </c>
      <c r="G225" s="13">
        <f>G135+G154+G180+G208+G127+G201+G189</f>
        <v>5651.84</v>
      </c>
      <c r="H225" s="13">
        <f>H135+H154+H180+H208+H127+H201+H189+H169+H146</f>
        <v>3908.5499999999997</v>
      </c>
      <c r="I225" s="45">
        <f t="shared" si="70"/>
        <v>69.155354716340156</v>
      </c>
    </row>
    <row r="226" spans="1:9">
      <c r="A226" s="3">
        <v>13</v>
      </c>
      <c r="B226" s="182" t="s">
        <v>255</v>
      </c>
      <c r="C226" s="13">
        <f>C188</f>
        <v>100</v>
      </c>
      <c r="D226" s="13">
        <f>D188</f>
        <v>100</v>
      </c>
      <c r="E226" s="13">
        <v>100</v>
      </c>
      <c r="F226" s="13">
        <v>100</v>
      </c>
      <c r="G226" s="13">
        <v>100</v>
      </c>
      <c r="H226" s="13">
        <f>H188</f>
        <v>100</v>
      </c>
      <c r="I226" s="45">
        <f t="shared" si="70"/>
        <v>100</v>
      </c>
    </row>
    <row r="227" spans="1:9">
      <c r="A227" s="3">
        <v>14</v>
      </c>
      <c r="B227" s="1" t="s">
        <v>49</v>
      </c>
      <c r="C227" s="13">
        <f>C109+C136+C155+C181+C209</f>
        <v>-383.96</v>
      </c>
      <c r="D227" s="13">
        <f>D109+D136+D155+D181+D209+D202</f>
        <v>-1040.05</v>
      </c>
      <c r="E227" s="13">
        <f>E109+E136+E155+E181+E209+E202</f>
        <v>-374.96</v>
      </c>
      <c r="F227" s="13">
        <f>F109+F136+F155+F181+F209+F202</f>
        <v>-660.58999999999992</v>
      </c>
      <c r="G227" s="13">
        <f>G109+G136+G155+G181+G209+G202</f>
        <v>-1035.55</v>
      </c>
      <c r="H227" s="13">
        <f>H109+H136+H155+H181+H209+H202</f>
        <v>-1032.27</v>
      </c>
      <c r="I227" s="45">
        <f t="shared" si="70"/>
        <v>99.683260103326731</v>
      </c>
    </row>
    <row r="228" spans="1:9">
      <c r="A228" s="310"/>
      <c r="B228" s="25"/>
      <c r="C228" s="249"/>
      <c r="D228" s="249"/>
      <c r="E228" s="249"/>
      <c r="F228" s="249"/>
      <c r="G228" s="249"/>
      <c r="H228" s="249"/>
      <c r="I228" s="111"/>
    </row>
    <row r="229" spans="1:9">
      <c r="A229" s="298"/>
      <c r="B229" s="299" t="s">
        <v>359</v>
      </c>
      <c r="C229" s="299"/>
      <c r="D229" s="299"/>
      <c r="E229" s="298"/>
      <c r="F229" s="298"/>
      <c r="G229" s="298"/>
    </row>
    <row r="230" spans="1:9">
      <c r="G230" t="s">
        <v>76</v>
      </c>
    </row>
    <row r="231" spans="1:9">
      <c r="A231" s="8" t="s">
        <v>36</v>
      </c>
      <c r="B231" s="52" t="s">
        <v>35</v>
      </c>
      <c r="C231" s="48" t="s">
        <v>71</v>
      </c>
      <c r="D231" s="48" t="s">
        <v>71</v>
      </c>
      <c r="E231" s="48" t="s">
        <v>71</v>
      </c>
      <c r="F231" s="48" t="s">
        <v>71</v>
      </c>
      <c r="G231" s="60" t="s">
        <v>71</v>
      </c>
      <c r="H231" s="290" t="s">
        <v>34</v>
      </c>
      <c r="I231" s="291"/>
    </row>
    <row r="232" spans="1:9" ht="15">
      <c r="A232" s="47" t="s">
        <v>32</v>
      </c>
      <c r="B232" s="53"/>
      <c r="C232" s="49" t="s">
        <v>77</v>
      </c>
      <c r="D232" s="49" t="s">
        <v>321</v>
      </c>
      <c r="E232" s="49" t="s">
        <v>325</v>
      </c>
      <c r="F232" s="49" t="s">
        <v>333</v>
      </c>
      <c r="G232" s="61" t="s">
        <v>326</v>
      </c>
      <c r="H232" s="292" t="s">
        <v>362</v>
      </c>
      <c r="I232" s="293" t="s">
        <v>33</v>
      </c>
    </row>
    <row r="233" spans="1:9">
      <c r="A233" s="55"/>
      <c r="B233" s="54"/>
      <c r="C233" s="50" t="s">
        <v>245</v>
      </c>
      <c r="D233" s="50" t="s">
        <v>245</v>
      </c>
      <c r="E233" s="50" t="s">
        <v>245</v>
      </c>
      <c r="F233" s="50" t="s">
        <v>245</v>
      </c>
      <c r="G233" s="62" t="s">
        <v>245</v>
      </c>
      <c r="H233" s="294">
        <v>2010</v>
      </c>
      <c r="I233" s="51"/>
    </row>
    <row r="234" spans="1:9">
      <c r="A234" s="6" t="s">
        <v>31</v>
      </c>
      <c r="B234" s="6" t="s">
        <v>30</v>
      </c>
      <c r="C234" s="6">
        <v>1</v>
      </c>
      <c r="D234" s="6">
        <v>2</v>
      </c>
      <c r="E234" s="6">
        <v>3</v>
      </c>
      <c r="F234" s="6">
        <v>4</v>
      </c>
      <c r="G234" s="44" t="s">
        <v>342</v>
      </c>
      <c r="H234" s="51" t="s">
        <v>355</v>
      </c>
      <c r="I234" s="4" t="s">
        <v>343</v>
      </c>
    </row>
    <row r="235" spans="1:9">
      <c r="A235" s="4">
        <v>1</v>
      </c>
      <c r="B235" s="16" t="s">
        <v>127</v>
      </c>
      <c r="C235" s="12">
        <f t="shared" ref="C235:H235" si="71">C236+C237+C238+C239+C240+C241+C242</f>
        <v>3880</v>
      </c>
      <c r="D235" s="12">
        <f t="shared" si="71"/>
        <v>2955.2800000000007</v>
      </c>
      <c r="E235" s="12">
        <f t="shared" si="71"/>
        <v>2076.4300000000003</v>
      </c>
      <c r="F235" s="12">
        <f t="shared" si="71"/>
        <v>692.52</v>
      </c>
      <c r="G235" s="12">
        <f t="shared" si="71"/>
        <v>2768.9500000000003</v>
      </c>
      <c r="H235" s="12">
        <f t="shared" si="71"/>
        <v>2127.52</v>
      </c>
      <c r="I235" s="300">
        <f>H235/G235*100</f>
        <v>76.834901316383466</v>
      </c>
    </row>
    <row r="236" spans="1:9">
      <c r="A236" s="3"/>
      <c r="B236" s="9" t="s">
        <v>55</v>
      </c>
      <c r="C236" s="11">
        <v>390</v>
      </c>
      <c r="D236" s="11">
        <v>19.829999999999998</v>
      </c>
      <c r="E236" s="11">
        <v>82</v>
      </c>
      <c r="F236" s="11">
        <v>27.44</v>
      </c>
      <c r="G236" s="11">
        <f>E236+F236</f>
        <v>109.44</v>
      </c>
      <c r="H236" s="45">
        <v>8.3699999999999992</v>
      </c>
      <c r="I236" s="301">
        <f>H236/G236*100</f>
        <v>7.6480263157894735</v>
      </c>
    </row>
    <row r="237" spans="1:9">
      <c r="A237" s="3"/>
      <c r="B237" s="9" t="s">
        <v>56</v>
      </c>
      <c r="C237" s="11">
        <v>2400</v>
      </c>
      <c r="D237" s="11">
        <v>1910.7</v>
      </c>
      <c r="E237" s="11">
        <v>1321</v>
      </c>
      <c r="F237" s="11">
        <v>527.5</v>
      </c>
      <c r="G237" s="11">
        <f t="shared" ref="G237:G243" si="72">E237+F237</f>
        <v>1848.5</v>
      </c>
      <c r="H237" s="45">
        <v>1612.74</v>
      </c>
      <c r="I237" s="301">
        <f t="shared" ref="I237:I270" si="73">H237/G237*100</f>
        <v>87.245875033811188</v>
      </c>
    </row>
    <row r="238" spans="1:9">
      <c r="A238" s="3"/>
      <c r="B238" s="9" t="s">
        <v>128</v>
      </c>
      <c r="C238" s="11">
        <v>235</v>
      </c>
      <c r="D238" s="11">
        <v>210.35</v>
      </c>
      <c r="E238" s="11">
        <v>147</v>
      </c>
      <c r="F238" s="11">
        <v>35.299999999999997</v>
      </c>
      <c r="G238" s="11">
        <f t="shared" si="72"/>
        <v>182.3</v>
      </c>
      <c r="H238" s="45">
        <v>151.72999999999999</v>
      </c>
      <c r="I238" s="301">
        <f t="shared" si="73"/>
        <v>83.230938014262193</v>
      </c>
    </row>
    <row r="239" spans="1:9">
      <c r="A239" s="3"/>
      <c r="B239" s="9" t="s">
        <v>129</v>
      </c>
      <c r="C239" s="11">
        <v>390</v>
      </c>
      <c r="D239" s="11">
        <v>351.8</v>
      </c>
      <c r="E239" s="11">
        <v>245.63</v>
      </c>
      <c r="F239" s="11">
        <v>59.17</v>
      </c>
      <c r="G239" s="11">
        <f t="shared" si="72"/>
        <v>304.8</v>
      </c>
      <c r="H239" s="45">
        <v>103.54</v>
      </c>
      <c r="I239" s="301">
        <f t="shared" si="73"/>
        <v>33.969816272965879</v>
      </c>
    </row>
    <row r="240" spans="1:9">
      <c r="A240" s="3"/>
      <c r="B240" s="9" t="s">
        <v>130</v>
      </c>
      <c r="C240" s="11">
        <v>120</v>
      </c>
      <c r="D240" s="11">
        <v>120</v>
      </c>
      <c r="E240" s="11">
        <v>104</v>
      </c>
      <c r="F240" s="11">
        <v>5</v>
      </c>
      <c r="G240" s="11">
        <f t="shared" si="72"/>
        <v>109</v>
      </c>
      <c r="H240" s="45">
        <v>80.650000000000006</v>
      </c>
      <c r="I240" s="301">
        <f t="shared" si="73"/>
        <v>73.9908256880734</v>
      </c>
    </row>
    <row r="241" spans="1:9">
      <c r="A241" s="3"/>
      <c r="B241" s="9" t="s">
        <v>131</v>
      </c>
      <c r="C241" s="11">
        <v>210</v>
      </c>
      <c r="D241" s="11">
        <v>226.34</v>
      </c>
      <c r="E241" s="11">
        <v>141</v>
      </c>
      <c r="F241" s="11">
        <v>15.75</v>
      </c>
      <c r="G241" s="11">
        <f t="shared" si="72"/>
        <v>156.75</v>
      </c>
      <c r="H241" s="45">
        <v>160.91</v>
      </c>
      <c r="I241" s="301">
        <f t="shared" si="73"/>
        <v>102.65390749601275</v>
      </c>
    </row>
    <row r="242" spans="1:9">
      <c r="A242" s="3"/>
      <c r="B242" s="9" t="s">
        <v>132</v>
      </c>
      <c r="C242" s="11">
        <v>135</v>
      </c>
      <c r="D242" s="11">
        <v>116.26</v>
      </c>
      <c r="E242" s="11">
        <v>35.799999999999997</v>
      </c>
      <c r="F242" s="11">
        <v>22.36</v>
      </c>
      <c r="G242" s="11">
        <f t="shared" si="72"/>
        <v>58.16</v>
      </c>
      <c r="H242" s="45">
        <v>9.58</v>
      </c>
      <c r="I242" s="301">
        <f t="shared" si="73"/>
        <v>16.471801925722147</v>
      </c>
    </row>
    <row r="243" spans="1:9">
      <c r="A243" s="4">
        <v>2</v>
      </c>
      <c r="B243" s="16" t="s">
        <v>133</v>
      </c>
      <c r="C243" s="12">
        <v>6532</v>
      </c>
      <c r="D243" s="12">
        <v>6217.75</v>
      </c>
      <c r="E243" s="12">
        <v>3720.39</v>
      </c>
      <c r="F243" s="12">
        <v>1454.12</v>
      </c>
      <c r="G243" s="12">
        <f t="shared" si="72"/>
        <v>5174.51</v>
      </c>
      <c r="H243" s="12">
        <v>4773.8900000000003</v>
      </c>
      <c r="I243" s="301">
        <f t="shared" si="73"/>
        <v>92.257817648434354</v>
      </c>
    </row>
    <row r="244" spans="1:9">
      <c r="A244" s="4">
        <v>3</v>
      </c>
      <c r="B244" s="16" t="s">
        <v>27</v>
      </c>
      <c r="C244" s="12"/>
      <c r="D244" s="12">
        <v>27.2</v>
      </c>
      <c r="E244" s="12"/>
      <c r="F244" s="12">
        <v>27.2</v>
      </c>
      <c r="G244" s="12">
        <v>27.2</v>
      </c>
      <c r="H244" s="12">
        <v>0</v>
      </c>
      <c r="I244" s="301"/>
    </row>
    <row r="245" spans="1:9">
      <c r="A245" s="23" t="s">
        <v>26</v>
      </c>
      <c r="B245" s="23" t="s">
        <v>25</v>
      </c>
      <c r="C245" s="24">
        <f>C235+C243</f>
        <v>10412</v>
      </c>
      <c r="D245" s="24">
        <f>D235+D243+D244</f>
        <v>9200.2300000000014</v>
      </c>
      <c r="E245" s="24">
        <f>E235+E243+E244</f>
        <v>5796.82</v>
      </c>
      <c r="F245" s="24">
        <f>F235+F243+F244</f>
        <v>2173.8399999999997</v>
      </c>
      <c r="G245" s="24">
        <f>G235+G243+G244</f>
        <v>7970.6600000000008</v>
      </c>
      <c r="H245" s="24">
        <f>H235+H243+H244</f>
        <v>6901.41</v>
      </c>
      <c r="I245" s="302">
        <f t="shared" si="73"/>
        <v>86.585176133469488</v>
      </c>
    </row>
    <row r="246" spans="1:9">
      <c r="A246" s="4">
        <v>1</v>
      </c>
      <c r="B246" s="16" t="s">
        <v>23</v>
      </c>
      <c r="C246" s="12">
        <f t="shared" ref="C246:H246" si="74">C247+C248</f>
        <v>634</v>
      </c>
      <c r="D246" s="12">
        <f t="shared" si="74"/>
        <v>750.34</v>
      </c>
      <c r="E246" s="12">
        <f t="shared" si="74"/>
        <v>403</v>
      </c>
      <c r="F246" s="12">
        <f t="shared" si="74"/>
        <v>172.25</v>
      </c>
      <c r="G246" s="12">
        <f t="shared" si="74"/>
        <v>575.25</v>
      </c>
      <c r="H246" s="12">
        <f t="shared" si="74"/>
        <v>435.96000000000004</v>
      </c>
      <c r="I246" s="300">
        <f t="shared" si="73"/>
        <v>75.78617992177314</v>
      </c>
    </row>
    <row r="247" spans="1:9">
      <c r="A247" s="4"/>
      <c r="B247" s="10" t="s">
        <v>37</v>
      </c>
      <c r="C247" s="59">
        <v>340</v>
      </c>
      <c r="D247" s="59">
        <v>385.74</v>
      </c>
      <c r="E247" s="59">
        <v>206</v>
      </c>
      <c r="F247" s="59">
        <v>62.15</v>
      </c>
      <c r="G247" s="11">
        <f>E247+F247</f>
        <v>268.14999999999998</v>
      </c>
      <c r="H247" s="45">
        <v>257.24</v>
      </c>
      <c r="I247" s="301">
        <f t="shared" si="73"/>
        <v>95.931381689352989</v>
      </c>
    </row>
    <row r="248" spans="1:9">
      <c r="A248" s="3"/>
      <c r="B248" s="10" t="s">
        <v>38</v>
      </c>
      <c r="C248" s="20">
        <v>294</v>
      </c>
      <c r="D248" s="20">
        <v>364.6</v>
      </c>
      <c r="E248" s="20">
        <v>197</v>
      </c>
      <c r="F248" s="20">
        <v>110.1</v>
      </c>
      <c r="G248" s="11">
        <f>E248+F248</f>
        <v>307.10000000000002</v>
      </c>
      <c r="H248" s="45">
        <v>178.72</v>
      </c>
      <c r="I248" s="301">
        <f t="shared" si="73"/>
        <v>58.196027352653857</v>
      </c>
    </row>
    <row r="249" spans="1:9">
      <c r="A249" s="3"/>
      <c r="B249" s="66" t="s">
        <v>92</v>
      </c>
      <c r="C249" s="65">
        <v>634</v>
      </c>
      <c r="D249" s="65">
        <v>750.34</v>
      </c>
      <c r="E249" s="65">
        <v>403</v>
      </c>
      <c r="F249" s="65">
        <v>172.25</v>
      </c>
      <c r="G249" s="63">
        <v>575.25</v>
      </c>
      <c r="H249" s="64">
        <v>435.96</v>
      </c>
      <c r="I249" s="301">
        <f t="shared" si="73"/>
        <v>75.78617992177314</v>
      </c>
    </row>
    <row r="250" spans="1:9">
      <c r="A250" s="4">
        <v>2</v>
      </c>
      <c r="B250" s="16" t="s">
        <v>21</v>
      </c>
      <c r="C250" s="12">
        <f>C251+C252</f>
        <v>4760</v>
      </c>
      <c r="D250" s="12">
        <f>D251+D252</f>
        <v>4036.5</v>
      </c>
      <c r="E250" s="12">
        <f>E251+E252</f>
        <v>2513</v>
      </c>
      <c r="F250" s="12">
        <f>F251+F252</f>
        <v>1093.5</v>
      </c>
      <c r="G250" s="12">
        <f>G251+G252</f>
        <v>3606.5</v>
      </c>
      <c r="H250" s="12">
        <f>H251+H252+H253</f>
        <v>3214.9900000000002</v>
      </c>
      <c r="I250" s="300">
        <f t="shared" si="73"/>
        <v>89.144322750589225</v>
      </c>
    </row>
    <row r="251" spans="1:9">
      <c r="A251" s="3"/>
      <c r="B251" s="10" t="s">
        <v>37</v>
      </c>
      <c r="C251" s="13">
        <v>4020</v>
      </c>
      <c r="D251" s="13">
        <v>3367.5</v>
      </c>
      <c r="E251" s="13">
        <v>2128</v>
      </c>
      <c r="F251" s="13">
        <v>937</v>
      </c>
      <c r="G251" s="11">
        <f>E251+F251</f>
        <v>3065</v>
      </c>
      <c r="H251" s="45">
        <v>2724.6</v>
      </c>
      <c r="I251" s="301">
        <f t="shared" si="73"/>
        <v>88.893964110929844</v>
      </c>
    </row>
    <row r="252" spans="1:9">
      <c r="A252" s="3"/>
      <c r="B252" s="10" t="s">
        <v>38</v>
      </c>
      <c r="C252" s="13">
        <v>740</v>
      </c>
      <c r="D252" s="13">
        <v>669</v>
      </c>
      <c r="E252" s="13">
        <v>385</v>
      </c>
      <c r="F252" s="13">
        <v>156.5</v>
      </c>
      <c r="G252" s="11">
        <f>E252+F252</f>
        <v>541.5</v>
      </c>
      <c r="H252" s="45">
        <v>500.38</v>
      </c>
      <c r="I252" s="301">
        <f t="shared" si="73"/>
        <v>92.406278855032326</v>
      </c>
    </row>
    <row r="253" spans="1:9">
      <c r="A253" s="3"/>
      <c r="B253" s="10" t="s">
        <v>48</v>
      </c>
      <c r="C253" s="13">
        <v>0</v>
      </c>
      <c r="D253" s="13">
        <v>0</v>
      </c>
      <c r="E253" s="13">
        <v>0</v>
      </c>
      <c r="F253" s="13">
        <v>0</v>
      </c>
      <c r="G253" s="13">
        <v>0</v>
      </c>
      <c r="H253" s="45">
        <v>-9.99</v>
      </c>
      <c r="I253" s="301">
        <v>0</v>
      </c>
    </row>
    <row r="254" spans="1:9">
      <c r="A254" s="3"/>
      <c r="B254" s="67" t="s">
        <v>96</v>
      </c>
      <c r="C254" s="68">
        <v>4760</v>
      </c>
      <c r="D254" s="68">
        <v>4036.5</v>
      </c>
      <c r="E254" s="68">
        <v>2513</v>
      </c>
      <c r="F254" s="68">
        <v>1093.5</v>
      </c>
      <c r="G254" s="68">
        <v>3606.5</v>
      </c>
      <c r="H254" s="64">
        <v>3214.99</v>
      </c>
      <c r="I254" s="301">
        <f t="shared" si="73"/>
        <v>89.144322750589211</v>
      </c>
    </row>
    <row r="255" spans="1:9">
      <c r="A255" s="4">
        <v>3</v>
      </c>
      <c r="B255" s="16" t="s">
        <v>18</v>
      </c>
      <c r="C255" s="12">
        <f t="shared" ref="C255:H255" si="75">C256+C257+C258</f>
        <v>4315</v>
      </c>
      <c r="D255" s="12">
        <f t="shared" si="75"/>
        <v>3765.7000000000003</v>
      </c>
      <c r="E255" s="12">
        <f t="shared" si="75"/>
        <v>2505.8200000000002</v>
      </c>
      <c r="F255" s="12">
        <f t="shared" si="75"/>
        <v>772.21</v>
      </c>
      <c r="G255" s="12">
        <f t="shared" si="75"/>
        <v>3278.03</v>
      </c>
      <c r="H255" s="12">
        <f t="shared" si="75"/>
        <v>2717.4500000000003</v>
      </c>
      <c r="I255" s="300">
        <f t="shared" si="73"/>
        <v>82.89887523909178</v>
      </c>
    </row>
    <row r="256" spans="1:9">
      <c r="A256" s="3"/>
      <c r="B256" s="10" t="s">
        <v>37</v>
      </c>
      <c r="C256" s="13">
        <v>2313.5</v>
      </c>
      <c r="D256" s="13">
        <v>1908.08</v>
      </c>
      <c r="E256" s="13">
        <v>1287.9000000000001</v>
      </c>
      <c r="F256" s="13">
        <v>408.6</v>
      </c>
      <c r="G256" s="11">
        <f t="shared" ref="G256:G264" si="76">E256+F256</f>
        <v>1696.5</v>
      </c>
      <c r="H256" s="45">
        <v>1435.13</v>
      </c>
      <c r="I256" s="301">
        <f t="shared" si="73"/>
        <v>84.593575007368116</v>
      </c>
    </row>
    <row r="257" spans="1:9">
      <c r="A257" s="3"/>
      <c r="B257" s="10" t="s">
        <v>38</v>
      </c>
      <c r="C257" s="13">
        <v>2003.6</v>
      </c>
      <c r="D257" s="13">
        <v>1859.72</v>
      </c>
      <c r="E257" s="13">
        <v>1220.02</v>
      </c>
      <c r="F257" s="13">
        <v>363.61</v>
      </c>
      <c r="G257" s="11">
        <f t="shared" si="76"/>
        <v>1583.63</v>
      </c>
      <c r="H257" s="45">
        <v>1283.54</v>
      </c>
      <c r="I257" s="301">
        <f t="shared" si="73"/>
        <v>81.050497906708003</v>
      </c>
    </row>
    <row r="258" spans="1:9">
      <c r="A258" s="3"/>
      <c r="B258" s="10" t="s">
        <v>48</v>
      </c>
      <c r="C258" s="13">
        <v>-2.1</v>
      </c>
      <c r="D258" s="13">
        <v>-2.1</v>
      </c>
      <c r="E258" s="13">
        <v>-2.1</v>
      </c>
      <c r="F258" s="13">
        <v>0</v>
      </c>
      <c r="G258" s="11">
        <f t="shared" si="76"/>
        <v>-2.1</v>
      </c>
      <c r="H258" s="45">
        <v>-1.22</v>
      </c>
      <c r="I258" s="301">
        <v>0</v>
      </c>
    </row>
    <row r="259" spans="1:9">
      <c r="A259" s="3"/>
      <c r="B259" s="67" t="s">
        <v>103</v>
      </c>
      <c r="C259" s="68">
        <v>2160</v>
      </c>
      <c r="D259" s="68">
        <v>1822.31</v>
      </c>
      <c r="E259" s="68">
        <v>1180.5999999999999</v>
      </c>
      <c r="F259" s="68">
        <v>423.89</v>
      </c>
      <c r="G259" s="63">
        <f t="shared" si="76"/>
        <v>1604.4899999999998</v>
      </c>
      <c r="H259" s="64">
        <v>1310.81</v>
      </c>
      <c r="I259" s="301">
        <f t="shared" si="73"/>
        <v>81.696364576906063</v>
      </c>
    </row>
    <row r="260" spans="1:9">
      <c r="A260" s="3"/>
      <c r="B260" s="67" t="s">
        <v>104</v>
      </c>
      <c r="C260" s="68">
        <v>435</v>
      </c>
      <c r="D260" s="68">
        <v>368.14</v>
      </c>
      <c r="E260" s="68">
        <v>220</v>
      </c>
      <c r="F260" s="68">
        <v>35.78</v>
      </c>
      <c r="G260" s="63">
        <f t="shared" si="76"/>
        <v>255.78</v>
      </c>
      <c r="H260" s="64">
        <v>187.82</v>
      </c>
      <c r="I260" s="301">
        <f t="shared" si="73"/>
        <v>73.430291656892649</v>
      </c>
    </row>
    <row r="261" spans="1:9">
      <c r="A261" s="3"/>
      <c r="B261" s="67" t="s">
        <v>105</v>
      </c>
      <c r="C261" s="68">
        <v>1720</v>
      </c>
      <c r="D261" s="68">
        <v>1575.25</v>
      </c>
      <c r="E261" s="68">
        <v>1105.22</v>
      </c>
      <c r="F261" s="68">
        <v>312.54000000000002</v>
      </c>
      <c r="G261" s="63">
        <f t="shared" si="76"/>
        <v>1417.76</v>
      </c>
      <c r="H261" s="64">
        <v>1218.82</v>
      </c>
      <c r="I261" s="301">
        <f t="shared" si="73"/>
        <v>85.968005868412135</v>
      </c>
    </row>
    <row r="262" spans="1:9">
      <c r="A262" s="4">
        <v>4</v>
      </c>
      <c r="B262" s="16" t="s">
        <v>17</v>
      </c>
      <c r="C262" s="12">
        <f t="shared" ref="C262:H262" si="77">C263+C264</f>
        <v>703</v>
      </c>
      <c r="D262" s="12">
        <f t="shared" si="77"/>
        <v>647.69000000000005</v>
      </c>
      <c r="E262" s="12">
        <f t="shared" si="77"/>
        <v>375</v>
      </c>
      <c r="F262" s="12">
        <f t="shared" si="77"/>
        <v>135.88</v>
      </c>
      <c r="G262" s="12">
        <f t="shared" si="77"/>
        <v>510.88</v>
      </c>
      <c r="H262" s="12">
        <f t="shared" si="77"/>
        <v>431.25</v>
      </c>
      <c r="I262" s="300">
        <f t="shared" si="73"/>
        <v>84.413169433134982</v>
      </c>
    </row>
    <row r="263" spans="1:9">
      <c r="A263" s="3"/>
      <c r="B263" s="10" t="s">
        <v>37</v>
      </c>
      <c r="C263" s="13">
        <v>289</v>
      </c>
      <c r="D263" s="13">
        <v>258.33999999999997</v>
      </c>
      <c r="E263" s="13">
        <v>154</v>
      </c>
      <c r="F263" s="13">
        <v>59.03</v>
      </c>
      <c r="G263" s="13">
        <f t="shared" si="76"/>
        <v>213.03</v>
      </c>
      <c r="H263" s="45">
        <v>184.67</v>
      </c>
      <c r="I263" s="301">
        <f t="shared" si="73"/>
        <v>86.687321034596067</v>
      </c>
    </row>
    <row r="264" spans="1:9">
      <c r="A264" s="3"/>
      <c r="B264" s="10" t="s">
        <v>38</v>
      </c>
      <c r="C264" s="13">
        <v>414</v>
      </c>
      <c r="D264" s="13">
        <v>389.35</v>
      </c>
      <c r="E264" s="13">
        <v>221</v>
      </c>
      <c r="F264" s="13">
        <v>76.849999999999994</v>
      </c>
      <c r="G264" s="13">
        <f t="shared" si="76"/>
        <v>297.85000000000002</v>
      </c>
      <c r="H264" s="45">
        <v>246.58</v>
      </c>
      <c r="I264" s="301">
        <f t="shared" si="73"/>
        <v>82.786637569246253</v>
      </c>
    </row>
    <row r="265" spans="1:9">
      <c r="A265" s="3"/>
      <c r="B265" s="67" t="s">
        <v>110</v>
      </c>
      <c r="C265" s="68">
        <v>703</v>
      </c>
      <c r="D265" s="68">
        <v>647.69000000000005</v>
      </c>
      <c r="E265" s="68">
        <v>375</v>
      </c>
      <c r="F265" s="68">
        <v>135.88</v>
      </c>
      <c r="G265" s="68">
        <v>510.88</v>
      </c>
      <c r="H265" s="64">
        <v>431.25</v>
      </c>
      <c r="I265" s="301">
        <f t="shared" si="73"/>
        <v>84.413169433134982</v>
      </c>
    </row>
    <row r="266" spans="1:9">
      <c r="A266" s="23" t="s">
        <v>10</v>
      </c>
      <c r="B266" s="23" t="s">
        <v>9</v>
      </c>
      <c r="C266" s="24">
        <f t="shared" ref="C266:H266" si="78">C246+C250+C255+C262</f>
        <v>10412</v>
      </c>
      <c r="D266" s="24">
        <f t="shared" si="78"/>
        <v>9200.2300000000014</v>
      </c>
      <c r="E266" s="24">
        <f t="shared" si="78"/>
        <v>5796.82</v>
      </c>
      <c r="F266" s="24">
        <f t="shared" si="78"/>
        <v>2173.84</v>
      </c>
      <c r="G266" s="24">
        <f t="shared" si="78"/>
        <v>7970.6600000000008</v>
      </c>
      <c r="H266" s="24">
        <f t="shared" si="78"/>
        <v>6799.6500000000005</v>
      </c>
      <c r="I266" s="302">
        <f t="shared" si="73"/>
        <v>85.308493901383315</v>
      </c>
    </row>
    <row r="267" spans="1:9">
      <c r="A267" s="4" t="s">
        <v>8</v>
      </c>
      <c r="B267" s="4" t="s">
        <v>7</v>
      </c>
      <c r="C267" s="15">
        <f t="shared" ref="C267:H267" si="79">C245-C266</f>
        <v>0</v>
      </c>
      <c r="D267" s="15">
        <f t="shared" si="79"/>
        <v>0</v>
      </c>
      <c r="E267" s="15">
        <f t="shared" si="79"/>
        <v>0</v>
      </c>
      <c r="F267" s="15">
        <f t="shared" si="79"/>
        <v>0</v>
      </c>
      <c r="G267" s="15">
        <f t="shared" si="79"/>
        <v>0</v>
      </c>
      <c r="H267" s="15">
        <f t="shared" si="79"/>
        <v>101.75999999999931</v>
      </c>
      <c r="I267" s="301">
        <v>0</v>
      </c>
    </row>
    <row r="268" spans="1:9">
      <c r="A268" s="23" t="s">
        <v>70</v>
      </c>
      <c r="B268" s="23" t="s">
        <v>69</v>
      </c>
      <c r="C268" s="24">
        <f t="shared" ref="C268:H268" si="80">C269+C270+C271</f>
        <v>10412</v>
      </c>
      <c r="D268" s="24">
        <f t="shared" si="80"/>
        <v>9200.23</v>
      </c>
      <c r="E268" s="24">
        <f t="shared" si="80"/>
        <v>5796.82</v>
      </c>
      <c r="F268" s="24">
        <f t="shared" si="80"/>
        <v>2173.84</v>
      </c>
      <c r="G268" s="24">
        <f t="shared" si="80"/>
        <v>7970.6599999999989</v>
      </c>
      <c r="H268" s="24">
        <f t="shared" si="80"/>
        <v>6799.6499999999987</v>
      </c>
      <c r="I268" s="302">
        <f t="shared" si="73"/>
        <v>85.308493901383315</v>
      </c>
    </row>
    <row r="269" spans="1:9">
      <c r="A269" s="3">
        <v>1</v>
      </c>
      <c r="B269" s="182" t="s">
        <v>37</v>
      </c>
      <c r="C269" s="15">
        <f t="shared" ref="C269:H269" si="81">C251+C256+C263+C247</f>
        <v>6962.5</v>
      </c>
      <c r="D269" s="15">
        <f t="shared" si="81"/>
        <v>5919.66</v>
      </c>
      <c r="E269" s="15">
        <f t="shared" si="81"/>
        <v>3775.9</v>
      </c>
      <c r="F269" s="15">
        <f t="shared" si="81"/>
        <v>1466.78</v>
      </c>
      <c r="G269" s="15">
        <f t="shared" si="81"/>
        <v>5242.6799999999994</v>
      </c>
      <c r="H269" s="15">
        <f t="shared" si="81"/>
        <v>4601.6399999999994</v>
      </c>
      <c r="I269" s="301">
        <f t="shared" si="73"/>
        <v>87.772665888438738</v>
      </c>
    </row>
    <row r="270" spans="1:9">
      <c r="A270" s="3">
        <v>2</v>
      </c>
      <c r="B270" s="2" t="s">
        <v>5</v>
      </c>
      <c r="C270" s="15">
        <f t="shared" ref="C270:H270" si="82">C248+C252+C257+C264</f>
        <v>3451.6</v>
      </c>
      <c r="D270" s="15">
        <f t="shared" si="82"/>
        <v>3282.6699999999996</v>
      </c>
      <c r="E270" s="15">
        <f t="shared" si="82"/>
        <v>2023.02</v>
      </c>
      <c r="F270" s="15">
        <f t="shared" si="82"/>
        <v>707.06000000000006</v>
      </c>
      <c r="G270" s="15">
        <f t="shared" si="82"/>
        <v>2730.08</v>
      </c>
      <c r="H270" s="15">
        <f t="shared" si="82"/>
        <v>2209.2199999999998</v>
      </c>
      <c r="I270" s="301">
        <f t="shared" si="73"/>
        <v>80.921438199613192</v>
      </c>
    </row>
    <row r="271" spans="1:9">
      <c r="A271" s="3">
        <v>3</v>
      </c>
      <c r="B271" s="182" t="s">
        <v>49</v>
      </c>
      <c r="C271" s="15">
        <f t="shared" ref="C271:H271" si="83">C253+C258</f>
        <v>-2.1</v>
      </c>
      <c r="D271" s="15">
        <f t="shared" si="83"/>
        <v>-2.1</v>
      </c>
      <c r="E271" s="15">
        <f t="shared" si="83"/>
        <v>-2.1</v>
      </c>
      <c r="F271" s="15">
        <f t="shared" si="83"/>
        <v>0</v>
      </c>
      <c r="G271" s="15">
        <f t="shared" si="83"/>
        <v>-2.1</v>
      </c>
      <c r="H271" s="15">
        <f t="shared" si="83"/>
        <v>-11.21</v>
      </c>
      <c r="I271" s="1"/>
    </row>
    <row r="273" spans="1:9">
      <c r="A273" s="298"/>
      <c r="B273" s="299" t="s">
        <v>360</v>
      </c>
      <c r="C273" s="299"/>
      <c r="D273" s="299"/>
      <c r="E273" s="298"/>
      <c r="F273" s="298"/>
      <c r="G273" s="298"/>
    </row>
    <row r="274" spans="1:9">
      <c r="G274" t="s">
        <v>76</v>
      </c>
    </row>
    <row r="275" spans="1:9">
      <c r="A275" s="8" t="s">
        <v>36</v>
      </c>
      <c r="B275" s="52" t="s">
        <v>35</v>
      </c>
      <c r="C275" s="48" t="s">
        <v>71</v>
      </c>
      <c r="D275" s="48" t="s">
        <v>71</v>
      </c>
      <c r="E275" s="48" t="s">
        <v>71</v>
      </c>
      <c r="F275" s="48" t="s">
        <v>71</v>
      </c>
      <c r="G275" s="60" t="s">
        <v>71</v>
      </c>
      <c r="H275" s="290" t="s">
        <v>34</v>
      </c>
      <c r="I275" s="291"/>
    </row>
    <row r="276" spans="1:9" ht="15">
      <c r="A276" s="47" t="s">
        <v>32</v>
      </c>
      <c r="B276" s="53"/>
      <c r="C276" s="49" t="s">
        <v>77</v>
      </c>
      <c r="D276" s="49" t="s">
        <v>321</v>
      </c>
      <c r="E276" s="49" t="s">
        <v>325</v>
      </c>
      <c r="F276" s="49" t="s">
        <v>333</v>
      </c>
      <c r="G276" s="61" t="s">
        <v>326</v>
      </c>
      <c r="H276" s="292" t="s">
        <v>362</v>
      </c>
      <c r="I276" s="293" t="s">
        <v>33</v>
      </c>
    </row>
    <row r="277" spans="1:9">
      <c r="A277" s="55"/>
      <c r="B277" s="54"/>
      <c r="C277" s="50" t="s">
        <v>245</v>
      </c>
      <c r="D277" s="50" t="s">
        <v>245</v>
      </c>
      <c r="E277" s="50" t="s">
        <v>245</v>
      </c>
      <c r="F277" s="50" t="s">
        <v>245</v>
      </c>
      <c r="G277" s="62" t="s">
        <v>245</v>
      </c>
      <c r="H277" s="294">
        <v>2010</v>
      </c>
      <c r="I277" s="51"/>
    </row>
    <row r="278" spans="1:9">
      <c r="A278" s="6" t="s">
        <v>31</v>
      </c>
      <c r="B278" s="6" t="s">
        <v>30</v>
      </c>
      <c r="C278" s="6">
        <v>1</v>
      </c>
      <c r="D278" s="6">
        <v>2</v>
      </c>
      <c r="E278" s="6">
        <v>3</v>
      </c>
      <c r="F278" s="6">
        <v>4</v>
      </c>
      <c r="G278" s="44" t="s">
        <v>342</v>
      </c>
      <c r="H278" s="51" t="s">
        <v>355</v>
      </c>
      <c r="I278" s="4" t="s">
        <v>343</v>
      </c>
    </row>
    <row r="279" spans="1:9">
      <c r="A279" s="4">
        <v>1</v>
      </c>
      <c r="B279" s="16" t="s">
        <v>127</v>
      </c>
      <c r="C279" s="12">
        <f t="shared" ref="C279:H279" si="84">C280+C282+C283+C284+C285+C286+C289+C281+C287+C288</f>
        <v>4205.34</v>
      </c>
      <c r="D279" s="12">
        <f t="shared" si="84"/>
        <v>4111.12</v>
      </c>
      <c r="E279" s="12">
        <f t="shared" si="84"/>
        <v>2561.8599999999997</v>
      </c>
      <c r="F279" s="12">
        <f t="shared" si="84"/>
        <v>557.74000000000012</v>
      </c>
      <c r="G279" s="12">
        <f t="shared" si="84"/>
        <v>3119.6000000000004</v>
      </c>
      <c r="H279" s="12">
        <f t="shared" si="84"/>
        <v>2038.3200000000002</v>
      </c>
      <c r="I279" s="300">
        <f>H279/G279*100</f>
        <v>65.339146044364654</v>
      </c>
    </row>
    <row r="280" spans="1:9">
      <c r="A280" s="3"/>
      <c r="B280" s="9" t="s">
        <v>55</v>
      </c>
      <c r="C280" s="11">
        <v>835.54</v>
      </c>
      <c r="D280" s="11">
        <v>779.66</v>
      </c>
      <c r="E280" s="11">
        <v>487.26</v>
      </c>
      <c r="F280" s="11">
        <v>150.65</v>
      </c>
      <c r="G280" s="13">
        <f t="shared" ref="G280:G289" si="85">E280+F280</f>
        <v>637.91</v>
      </c>
      <c r="H280" s="45">
        <v>383.99</v>
      </c>
      <c r="I280" s="301">
        <f>H280/G280*100</f>
        <v>60.195011835525392</v>
      </c>
    </row>
    <row r="281" spans="1:9">
      <c r="A281" s="3"/>
      <c r="B281" s="9" t="s">
        <v>135</v>
      </c>
      <c r="C281" s="11">
        <v>250</v>
      </c>
      <c r="D281" s="11">
        <v>250</v>
      </c>
      <c r="E281" s="11">
        <v>129.1</v>
      </c>
      <c r="F281" s="11">
        <v>66.5</v>
      </c>
      <c r="G281" s="13">
        <f t="shared" si="85"/>
        <v>195.6</v>
      </c>
      <c r="H281" s="45">
        <v>105.99</v>
      </c>
      <c r="I281" s="301">
        <f t="shared" ref="I281:I301" si="86">H281/G281*100</f>
        <v>54.187116564417181</v>
      </c>
    </row>
    <row r="282" spans="1:9">
      <c r="A282" s="3"/>
      <c r="B282" s="9" t="s">
        <v>136</v>
      </c>
      <c r="C282" s="11">
        <v>105.8</v>
      </c>
      <c r="D282" s="11">
        <v>105.8</v>
      </c>
      <c r="E282" s="11">
        <v>74.900000000000006</v>
      </c>
      <c r="F282" s="11">
        <v>20.9</v>
      </c>
      <c r="G282" s="13">
        <f t="shared" si="85"/>
        <v>95.800000000000011</v>
      </c>
      <c r="H282" s="45">
        <v>71.08</v>
      </c>
      <c r="I282" s="301">
        <f t="shared" si="86"/>
        <v>74.196242171189965</v>
      </c>
    </row>
    <row r="283" spans="1:9">
      <c r="A283" s="3"/>
      <c r="B283" s="9" t="s">
        <v>137</v>
      </c>
      <c r="C283" s="11">
        <v>2455.5</v>
      </c>
      <c r="D283" s="11">
        <v>2455.5</v>
      </c>
      <c r="E283" s="11">
        <v>1531.5</v>
      </c>
      <c r="F283" s="11">
        <v>243.5</v>
      </c>
      <c r="G283" s="13">
        <f t="shared" si="85"/>
        <v>1775</v>
      </c>
      <c r="H283" s="45">
        <v>1258.0899999999999</v>
      </c>
      <c r="I283" s="301">
        <f t="shared" si="86"/>
        <v>70.878309859154925</v>
      </c>
    </row>
    <row r="284" spans="1:9">
      <c r="A284" s="3"/>
      <c r="B284" s="9" t="s">
        <v>138</v>
      </c>
      <c r="C284" s="11">
        <v>40</v>
      </c>
      <c r="D284" s="11">
        <v>40</v>
      </c>
      <c r="E284" s="11">
        <v>23</v>
      </c>
      <c r="F284" s="11">
        <v>11</v>
      </c>
      <c r="G284" s="13">
        <f t="shared" si="85"/>
        <v>34</v>
      </c>
      <c r="H284" s="45">
        <v>7.38</v>
      </c>
      <c r="I284" s="301">
        <f t="shared" si="86"/>
        <v>21.705882352941174</v>
      </c>
    </row>
    <row r="285" spans="1:9">
      <c r="A285" s="3"/>
      <c r="B285" s="9" t="s">
        <v>139</v>
      </c>
      <c r="C285" s="11">
        <v>10</v>
      </c>
      <c r="D285" s="11">
        <v>10</v>
      </c>
      <c r="E285" s="11">
        <v>4</v>
      </c>
      <c r="F285" s="11">
        <v>2</v>
      </c>
      <c r="G285" s="13">
        <f t="shared" si="85"/>
        <v>6</v>
      </c>
      <c r="H285" s="45">
        <v>0.7</v>
      </c>
      <c r="I285" s="301">
        <f t="shared" si="86"/>
        <v>11.666666666666666</v>
      </c>
    </row>
    <row r="286" spans="1:9">
      <c r="A286" s="3"/>
      <c r="B286" s="9" t="s">
        <v>140</v>
      </c>
      <c r="C286" s="11">
        <v>8</v>
      </c>
      <c r="D286" s="11">
        <v>8</v>
      </c>
      <c r="E286" s="11">
        <v>2.9</v>
      </c>
      <c r="F286" s="11">
        <v>1</v>
      </c>
      <c r="G286" s="13">
        <f t="shared" si="85"/>
        <v>3.9</v>
      </c>
      <c r="H286" s="45">
        <v>2.38</v>
      </c>
      <c r="I286" s="301">
        <f t="shared" si="86"/>
        <v>61.025641025641022</v>
      </c>
    </row>
    <row r="287" spans="1:9">
      <c r="A287" s="3"/>
      <c r="B287" s="9" t="s">
        <v>130</v>
      </c>
      <c r="C287" s="11">
        <v>237</v>
      </c>
      <c r="D287" s="11">
        <v>227.98</v>
      </c>
      <c r="E287" s="11">
        <v>152</v>
      </c>
      <c r="F287" s="11">
        <v>41.32</v>
      </c>
      <c r="G287" s="13">
        <f t="shared" si="85"/>
        <v>193.32</v>
      </c>
      <c r="H287" s="45">
        <v>133.84</v>
      </c>
      <c r="I287" s="301">
        <f t="shared" si="86"/>
        <v>69.232360852472581</v>
      </c>
    </row>
    <row r="288" spans="1:9">
      <c r="A288" s="3"/>
      <c r="B288" s="9" t="s">
        <v>141</v>
      </c>
      <c r="C288" s="11">
        <v>1</v>
      </c>
      <c r="D288" s="11">
        <v>1</v>
      </c>
      <c r="E288" s="11">
        <v>1</v>
      </c>
      <c r="F288" s="11">
        <v>0</v>
      </c>
      <c r="G288" s="13">
        <f t="shared" si="85"/>
        <v>1</v>
      </c>
      <c r="H288" s="45">
        <v>0</v>
      </c>
      <c r="I288" s="301">
        <f t="shared" si="86"/>
        <v>0</v>
      </c>
    </row>
    <row r="289" spans="1:9">
      <c r="A289" s="3"/>
      <c r="B289" s="9" t="s">
        <v>132</v>
      </c>
      <c r="C289" s="11">
        <v>262.5</v>
      </c>
      <c r="D289" s="11">
        <v>233.18</v>
      </c>
      <c r="E289" s="11">
        <v>156.19999999999999</v>
      </c>
      <c r="F289" s="11">
        <v>20.87</v>
      </c>
      <c r="G289" s="13">
        <f t="shared" si="85"/>
        <v>177.07</v>
      </c>
      <c r="H289" s="45">
        <v>74.87</v>
      </c>
      <c r="I289" s="301">
        <f t="shared" si="86"/>
        <v>42.282713051335634</v>
      </c>
    </row>
    <row r="290" spans="1:9">
      <c r="A290" s="4">
        <v>2</v>
      </c>
      <c r="B290" s="16" t="s">
        <v>142</v>
      </c>
      <c r="C290" s="12">
        <v>3</v>
      </c>
      <c r="D290" s="12">
        <v>3</v>
      </c>
      <c r="E290" s="12">
        <v>3</v>
      </c>
      <c r="F290" s="12">
        <v>0</v>
      </c>
      <c r="G290" s="12">
        <v>3</v>
      </c>
      <c r="H290" s="12">
        <v>0</v>
      </c>
      <c r="I290" s="301">
        <f t="shared" si="86"/>
        <v>0</v>
      </c>
    </row>
    <row r="291" spans="1:9">
      <c r="A291" s="23" t="s">
        <v>26</v>
      </c>
      <c r="B291" s="23" t="s">
        <v>25</v>
      </c>
      <c r="C291" s="24">
        <f t="shared" ref="C291:H291" si="87">C279+C290</f>
        <v>4208.34</v>
      </c>
      <c r="D291" s="24">
        <f t="shared" si="87"/>
        <v>4114.12</v>
      </c>
      <c r="E291" s="24">
        <f t="shared" si="87"/>
        <v>2564.8599999999997</v>
      </c>
      <c r="F291" s="24">
        <f t="shared" si="87"/>
        <v>557.74000000000012</v>
      </c>
      <c r="G291" s="24">
        <f t="shared" si="87"/>
        <v>3122.6000000000004</v>
      </c>
      <c r="H291" s="24">
        <f t="shared" si="87"/>
        <v>2038.3200000000002</v>
      </c>
      <c r="I291" s="302">
        <f t="shared" si="86"/>
        <v>65.276372253890997</v>
      </c>
    </row>
    <row r="292" spans="1:9">
      <c r="A292" s="4">
        <v>1</v>
      </c>
      <c r="B292" s="16" t="s">
        <v>20</v>
      </c>
      <c r="C292" s="12">
        <f>C293+C294+C295</f>
        <v>4208.34</v>
      </c>
      <c r="D292" s="12">
        <f>D293+D294+D295+D296</f>
        <v>4114.12</v>
      </c>
      <c r="E292" s="12">
        <f>E293+E294+E295+E296</f>
        <v>2564.86</v>
      </c>
      <c r="F292" s="12">
        <f>F293+F294+F295+F296</f>
        <v>557.74</v>
      </c>
      <c r="G292" s="12">
        <f>G293+G294+G295+G296</f>
        <v>3122.6</v>
      </c>
      <c r="H292" s="12">
        <f>H293+H294+H295+H296</f>
        <v>1849.16</v>
      </c>
      <c r="I292" s="300">
        <f t="shared" si="86"/>
        <v>59.218599884711466</v>
      </c>
    </row>
    <row r="293" spans="1:9">
      <c r="A293" s="3"/>
      <c r="B293" s="10" t="s">
        <v>37</v>
      </c>
      <c r="C293" s="13">
        <v>281.04000000000002</v>
      </c>
      <c r="D293" s="13">
        <v>281.04000000000002</v>
      </c>
      <c r="E293" s="13">
        <v>157.28</v>
      </c>
      <c r="F293" s="13">
        <v>51.7</v>
      </c>
      <c r="G293" s="13">
        <f t="shared" ref="G293:G300" si="88">E293+F293</f>
        <v>208.98000000000002</v>
      </c>
      <c r="H293" s="45">
        <v>71.66</v>
      </c>
      <c r="I293" s="301">
        <f t="shared" si="86"/>
        <v>34.29036271413532</v>
      </c>
    </row>
    <row r="294" spans="1:9">
      <c r="A294" s="3"/>
      <c r="B294" s="10" t="s">
        <v>38</v>
      </c>
      <c r="C294" s="13">
        <v>3861.3</v>
      </c>
      <c r="D294" s="13">
        <v>3721.08</v>
      </c>
      <c r="E294" s="13">
        <v>2374.58</v>
      </c>
      <c r="F294" s="13">
        <v>449.04</v>
      </c>
      <c r="G294" s="13">
        <f t="shared" si="88"/>
        <v>2823.62</v>
      </c>
      <c r="H294" s="45">
        <v>1755.62</v>
      </c>
      <c r="I294" s="301">
        <f t="shared" si="86"/>
        <v>62.176213513149783</v>
      </c>
    </row>
    <row r="295" spans="1:9">
      <c r="A295" s="3"/>
      <c r="B295" s="10" t="s">
        <v>39</v>
      </c>
      <c r="C295" s="13">
        <v>66</v>
      </c>
      <c r="D295" s="13">
        <v>66</v>
      </c>
      <c r="E295" s="13">
        <v>33</v>
      </c>
      <c r="F295" s="13">
        <v>16</v>
      </c>
      <c r="G295" s="13">
        <f t="shared" si="88"/>
        <v>49</v>
      </c>
      <c r="H295" s="45">
        <v>21.88</v>
      </c>
      <c r="I295" s="301">
        <f t="shared" si="86"/>
        <v>44.65306122448979</v>
      </c>
    </row>
    <row r="296" spans="1:9">
      <c r="A296" s="3"/>
      <c r="B296" s="10" t="s">
        <v>84</v>
      </c>
      <c r="C296" s="13">
        <v>0</v>
      </c>
      <c r="D296" s="13">
        <v>46</v>
      </c>
      <c r="E296" s="13">
        <v>0</v>
      </c>
      <c r="F296" s="13">
        <v>41</v>
      </c>
      <c r="G296" s="13">
        <v>41</v>
      </c>
      <c r="H296" s="45">
        <v>0</v>
      </c>
      <c r="I296" s="301"/>
    </row>
    <row r="297" spans="1:9">
      <c r="A297" s="3"/>
      <c r="B297" s="67" t="s">
        <v>98</v>
      </c>
      <c r="C297" s="68">
        <v>1853</v>
      </c>
      <c r="D297" s="68">
        <v>1859.18</v>
      </c>
      <c r="E297" s="68">
        <v>1193</v>
      </c>
      <c r="F297" s="68">
        <v>159.43</v>
      </c>
      <c r="G297" s="68">
        <f t="shared" si="88"/>
        <v>1352.43</v>
      </c>
      <c r="H297" s="64">
        <v>947.3</v>
      </c>
      <c r="I297" s="301">
        <f t="shared" si="86"/>
        <v>70.044290647205401</v>
      </c>
    </row>
    <row r="298" spans="1:9">
      <c r="A298" s="3"/>
      <c r="B298" s="67" t="s">
        <v>143</v>
      </c>
      <c r="C298" s="68">
        <v>265.2</v>
      </c>
      <c r="D298" s="68">
        <v>249.88</v>
      </c>
      <c r="E298" s="68">
        <v>158.1</v>
      </c>
      <c r="F298" s="68">
        <v>56.76</v>
      </c>
      <c r="G298" s="68">
        <f t="shared" si="88"/>
        <v>214.85999999999999</v>
      </c>
      <c r="H298" s="64">
        <v>97.25</v>
      </c>
      <c r="I298" s="301">
        <f t="shared" si="86"/>
        <v>45.262031090012108</v>
      </c>
    </row>
    <row r="299" spans="1:9">
      <c r="A299" s="3"/>
      <c r="B299" s="67" t="s">
        <v>100</v>
      </c>
      <c r="C299" s="68">
        <v>2000.14</v>
      </c>
      <c r="D299" s="68">
        <v>1916.28</v>
      </c>
      <c r="E299" s="68">
        <v>1147.76</v>
      </c>
      <c r="F299" s="68">
        <v>342.73</v>
      </c>
      <c r="G299" s="68">
        <f t="shared" si="88"/>
        <v>1490.49</v>
      </c>
      <c r="H299" s="64">
        <v>759.1</v>
      </c>
      <c r="I299" s="301">
        <f t="shared" si="86"/>
        <v>50.929560077558392</v>
      </c>
    </row>
    <row r="300" spans="1:9">
      <c r="A300" s="3"/>
      <c r="B300" s="67" t="s">
        <v>101</v>
      </c>
      <c r="C300" s="68">
        <v>90</v>
      </c>
      <c r="D300" s="68">
        <v>88.78</v>
      </c>
      <c r="E300" s="68">
        <v>56</v>
      </c>
      <c r="F300" s="68">
        <v>8.82</v>
      </c>
      <c r="G300" s="68">
        <f t="shared" si="88"/>
        <v>64.819999999999993</v>
      </c>
      <c r="H300" s="64">
        <v>45.52</v>
      </c>
      <c r="I300" s="301">
        <f t="shared" si="86"/>
        <v>70.225239123727263</v>
      </c>
    </row>
    <row r="301" spans="1:9">
      <c r="A301" s="23" t="s">
        <v>10</v>
      </c>
      <c r="B301" s="23" t="s">
        <v>9</v>
      </c>
      <c r="C301" s="24">
        <f t="shared" ref="C301:H301" si="89">C292</f>
        <v>4208.34</v>
      </c>
      <c r="D301" s="24">
        <f t="shared" si="89"/>
        <v>4114.12</v>
      </c>
      <c r="E301" s="24">
        <f t="shared" si="89"/>
        <v>2564.86</v>
      </c>
      <c r="F301" s="24">
        <f t="shared" si="89"/>
        <v>557.74</v>
      </c>
      <c r="G301" s="24">
        <f t="shared" si="89"/>
        <v>3122.6</v>
      </c>
      <c r="H301" s="24">
        <f t="shared" si="89"/>
        <v>1849.16</v>
      </c>
      <c r="I301" s="302">
        <f t="shared" si="86"/>
        <v>59.218599884711466</v>
      </c>
    </row>
    <row r="302" spans="1:9">
      <c r="A302" s="4" t="s">
        <v>8</v>
      </c>
      <c r="B302" s="4" t="s">
        <v>7</v>
      </c>
      <c r="C302" s="15">
        <f t="shared" ref="C302:H302" si="90">C291-C301</f>
        <v>0</v>
      </c>
      <c r="D302" s="15">
        <f t="shared" si="90"/>
        <v>0</v>
      </c>
      <c r="E302" s="15">
        <f t="shared" si="90"/>
        <v>0</v>
      </c>
      <c r="F302" s="15">
        <f t="shared" si="90"/>
        <v>0</v>
      </c>
      <c r="G302" s="15">
        <f t="shared" si="90"/>
        <v>0</v>
      </c>
      <c r="H302" s="15">
        <f t="shared" si="90"/>
        <v>189.16000000000008</v>
      </c>
      <c r="I302" s="301">
        <v>0</v>
      </c>
    </row>
    <row r="303" spans="1:9">
      <c r="A303" s="23" t="s">
        <v>70</v>
      </c>
      <c r="B303" s="23" t="s">
        <v>69</v>
      </c>
      <c r="C303" s="24">
        <f>C304+C305+C307</f>
        <v>4142.34</v>
      </c>
      <c r="D303" s="24">
        <f>D304+D305+D307+D306</f>
        <v>4114.12</v>
      </c>
      <c r="E303" s="24">
        <f>E304+E305+E307+E306</f>
        <v>2564.86</v>
      </c>
      <c r="F303" s="24">
        <f>F304+F305+F307+F306</f>
        <v>557.74</v>
      </c>
      <c r="G303" s="24">
        <f>G304+G305+G307+G306</f>
        <v>3122.6</v>
      </c>
      <c r="H303" s="24">
        <f>H304+H305+H307+H306</f>
        <v>1849.16</v>
      </c>
      <c r="I303" s="302">
        <f>H303/G303*100</f>
        <v>59.218599884711466</v>
      </c>
    </row>
    <row r="304" spans="1:9">
      <c r="A304" s="3">
        <v>1</v>
      </c>
      <c r="B304" s="2" t="s">
        <v>6</v>
      </c>
      <c r="C304" s="15">
        <f t="shared" ref="C304:H305" si="91">C293</f>
        <v>281.04000000000002</v>
      </c>
      <c r="D304" s="15">
        <f t="shared" si="91"/>
        <v>281.04000000000002</v>
      </c>
      <c r="E304" s="15">
        <f t="shared" si="91"/>
        <v>157.28</v>
      </c>
      <c r="F304" s="15">
        <f t="shared" si="91"/>
        <v>51.7</v>
      </c>
      <c r="G304" s="15">
        <f t="shared" si="91"/>
        <v>208.98000000000002</v>
      </c>
      <c r="H304" s="15">
        <f t="shared" si="91"/>
        <v>71.66</v>
      </c>
      <c r="I304" s="301">
        <f>H304/G304*100</f>
        <v>34.29036271413532</v>
      </c>
    </row>
    <row r="305" spans="1:9">
      <c r="A305" s="3">
        <v>2</v>
      </c>
      <c r="B305" s="2" t="s">
        <v>5</v>
      </c>
      <c r="C305" s="15">
        <f t="shared" si="91"/>
        <v>3861.3</v>
      </c>
      <c r="D305" s="15">
        <f t="shared" si="91"/>
        <v>3721.08</v>
      </c>
      <c r="E305" s="15">
        <f t="shared" si="91"/>
        <v>2374.58</v>
      </c>
      <c r="F305" s="15">
        <f t="shared" si="91"/>
        <v>449.04</v>
      </c>
      <c r="G305" s="15">
        <f t="shared" si="91"/>
        <v>2823.62</v>
      </c>
      <c r="H305" s="15">
        <f t="shared" si="91"/>
        <v>1755.62</v>
      </c>
      <c r="I305" s="301">
        <f>H305/G305*100</f>
        <v>62.176213513149783</v>
      </c>
    </row>
    <row r="306" spans="1:9">
      <c r="A306" s="3">
        <v>3</v>
      </c>
      <c r="B306" s="1" t="s">
        <v>1</v>
      </c>
      <c r="C306" s="15">
        <f t="shared" ref="C306:H307" si="92">C295</f>
        <v>66</v>
      </c>
      <c r="D306" s="15">
        <f t="shared" si="92"/>
        <v>66</v>
      </c>
      <c r="E306" s="15">
        <f t="shared" si="92"/>
        <v>33</v>
      </c>
      <c r="F306" s="15">
        <f t="shared" si="92"/>
        <v>16</v>
      </c>
      <c r="G306" s="15">
        <f t="shared" si="92"/>
        <v>49</v>
      </c>
      <c r="H306" s="15">
        <f t="shared" si="92"/>
        <v>21.88</v>
      </c>
      <c r="I306" s="301">
        <f>H306/G306*100</f>
        <v>44.65306122448979</v>
      </c>
    </row>
    <row r="307" spans="1:9">
      <c r="A307" s="3">
        <v>4</v>
      </c>
      <c r="B307" s="1" t="s">
        <v>134</v>
      </c>
      <c r="C307" s="15">
        <f t="shared" si="92"/>
        <v>0</v>
      </c>
      <c r="D307" s="15">
        <f t="shared" si="92"/>
        <v>46</v>
      </c>
      <c r="E307" s="15">
        <f t="shared" si="92"/>
        <v>0</v>
      </c>
      <c r="F307" s="15">
        <f t="shared" si="92"/>
        <v>41</v>
      </c>
      <c r="G307" s="15">
        <f t="shared" si="92"/>
        <v>41</v>
      </c>
      <c r="H307" s="15">
        <f t="shared" si="92"/>
        <v>0</v>
      </c>
      <c r="I307" s="301">
        <f>H307/G307*100</f>
        <v>0</v>
      </c>
    </row>
    <row r="309" spans="1:9">
      <c r="A309" s="298"/>
      <c r="B309" s="299" t="s">
        <v>361</v>
      </c>
      <c r="C309" s="298"/>
      <c r="D309" s="298"/>
      <c r="E309" s="298"/>
      <c r="F309" s="298"/>
      <c r="G309" s="298"/>
      <c r="H309" s="298"/>
    </row>
    <row r="310" spans="1:9">
      <c r="A310" s="298"/>
      <c r="B310" s="299"/>
      <c r="C310" s="298"/>
      <c r="D310" s="298"/>
      <c r="E310" s="298"/>
      <c r="F310" s="298"/>
      <c r="G310" t="s">
        <v>76</v>
      </c>
      <c r="H310" s="298"/>
    </row>
    <row r="311" spans="1:9">
      <c r="A311" s="8" t="s">
        <v>36</v>
      </c>
      <c r="B311" s="52" t="s">
        <v>35</v>
      </c>
      <c r="C311" s="48" t="s">
        <v>71</v>
      </c>
      <c r="D311" s="48" t="s">
        <v>71</v>
      </c>
      <c r="E311" s="48" t="s">
        <v>71</v>
      </c>
      <c r="F311" s="48" t="s">
        <v>71</v>
      </c>
      <c r="G311" s="60" t="s">
        <v>71</v>
      </c>
      <c r="H311" s="290" t="s">
        <v>34</v>
      </c>
      <c r="I311" s="291"/>
    </row>
    <row r="312" spans="1:9" ht="15">
      <c r="A312" s="47" t="s">
        <v>32</v>
      </c>
      <c r="B312" s="53"/>
      <c r="C312" s="49" t="s">
        <v>77</v>
      </c>
      <c r="D312" s="49" t="s">
        <v>321</v>
      </c>
      <c r="E312" s="49" t="s">
        <v>325</v>
      </c>
      <c r="F312" s="49" t="s">
        <v>333</v>
      </c>
      <c r="G312" s="61" t="s">
        <v>326</v>
      </c>
      <c r="H312" s="292" t="s">
        <v>362</v>
      </c>
      <c r="I312" s="293" t="s">
        <v>33</v>
      </c>
    </row>
    <row r="313" spans="1:9">
      <c r="A313" s="55"/>
      <c r="B313" s="54"/>
      <c r="C313" s="50" t="s">
        <v>245</v>
      </c>
      <c r="D313" s="50" t="s">
        <v>245</v>
      </c>
      <c r="E313" s="50" t="s">
        <v>245</v>
      </c>
      <c r="F313" s="50" t="s">
        <v>245</v>
      </c>
      <c r="G313" s="62" t="s">
        <v>245</v>
      </c>
      <c r="H313" s="294">
        <v>2010</v>
      </c>
      <c r="I313" s="51"/>
    </row>
    <row r="314" spans="1:9">
      <c r="A314" s="6" t="s">
        <v>31</v>
      </c>
      <c r="B314" s="6" t="s">
        <v>30</v>
      </c>
      <c r="C314" s="6">
        <v>1</v>
      </c>
      <c r="D314" s="6">
        <v>2</v>
      </c>
      <c r="E314" s="6">
        <v>3</v>
      </c>
      <c r="F314" s="6">
        <v>4</v>
      </c>
      <c r="G314" s="44" t="s">
        <v>342</v>
      </c>
      <c r="H314" s="51" t="s">
        <v>355</v>
      </c>
      <c r="I314" s="4" t="s">
        <v>343</v>
      </c>
    </row>
    <row r="315" spans="1:9">
      <c r="A315" s="4">
        <v>1</v>
      </c>
      <c r="B315" s="16" t="s">
        <v>127</v>
      </c>
      <c r="C315" s="12">
        <f t="shared" ref="C315:H315" si="93">C316+C317</f>
        <v>1678.01</v>
      </c>
      <c r="D315" s="12">
        <f t="shared" si="93"/>
        <v>1678.01</v>
      </c>
      <c r="E315" s="12">
        <f t="shared" si="93"/>
        <v>1678.01</v>
      </c>
      <c r="F315" s="12">
        <f t="shared" si="93"/>
        <v>0</v>
      </c>
      <c r="G315" s="12">
        <f t="shared" si="93"/>
        <v>1678.01</v>
      </c>
      <c r="H315" s="12">
        <f t="shared" si="93"/>
        <v>3.09</v>
      </c>
      <c r="I315" s="300">
        <f t="shared" ref="I315:I331" si="94">H315/G315*100</f>
        <v>0.1841466975762957</v>
      </c>
    </row>
    <row r="316" spans="1:9">
      <c r="A316" s="3"/>
      <c r="B316" s="9" t="s">
        <v>144</v>
      </c>
      <c r="C316" s="11">
        <v>273.07</v>
      </c>
      <c r="D316" s="11">
        <v>273.07</v>
      </c>
      <c r="E316" s="11">
        <v>273.07</v>
      </c>
      <c r="F316" s="11">
        <v>0</v>
      </c>
      <c r="G316" s="68">
        <f>E316+F316</f>
        <v>273.07</v>
      </c>
      <c r="H316" s="45">
        <v>0</v>
      </c>
      <c r="I316" s="301">
        <f t="shared" si="94"/>
        <v>0</v>
      </c>
    </row>
    <row r="317" spans="1:9">
      <c r="A317" s="3"/>
      <c r="B317" s="9" t="s">
        <v>145</v>
      </c>
      <c r="C317" s="11">
        <v>1404.94</v>
      </c>
      <c r="D317" s="11">
        <v>1404.94</v>
      </c>
      <c r="E317" s="11">
        <v>1404.94</v>
      </c>
      <c r="F317" s="11">
        <v>0</v>
      </c>
      <c r="G317" s="68">
        <f>E317+F317</f>
        <v>1404.94</v>
      </c>
      <c r="H317" s="45">
        <v>3.09</v>
      </c>
      <c r="I317" s="301">
        <f t="shared" si="94"/>
        <v>0.21993821800219224</v>
      </c>
    </row>
    <row r="318" spans="1:9">
      <c r="A318" s="23" t="s">
        <v>26</v>
      </c>
      <c r="B318" s="23" t="s">
        <v>25</v>
      </c>
      <c r="C318" s="24">
        <f t="shared" ref="C318:H318" si="95">C315</f>
        <v>1678.01</v>
      </c>
      <c r="D318" s="24">
        <f t="shared" si="95"/>
        <v>1678.01</v>
      </c>
      <c r="E318" s="24">
        <f t="shared" si="95"/>
        <v>1678.01</v>
      </c>
      <c r="F318" s="24">
        <f t="shared" si="95"/>
        <v>0</v>
      </c>
      <c r="G318" s="24">
        <f t="shared" si="95"/>
        <v>1678.01</v>
      </c>
      <c r="H318" s="24">
        <f t="shared" si="95"/>
        <v>3.09</v>
      </c>
      <c r="I318" s="302">
        <f t="shared" si="94"/>
        <v>0.1841466975762957</v>
      </c>
    </row>
    <row r="319" spans="1:9">
      <c r="A319" s="4">
        <v>1</v>
      </c>
      <c r="B319" s="16" t="s">
        <v>72</v>
      </c>
      <c r="C319" s="12">
        <f t="shared" ref="C319:H319" si="96">C320</f>
        <v>431.91</v>
      </c>
      <c r="D319" s="12">
        <f t="shared" si="96"/>
        <v>431.91</v>
      </c>
      <c r="E319" s="12">
        <f t="shared" si="96"/>
        <v>431.91</v>
      </c>
      <c r="F319" s="12">
        <f t="shared" si="96"/>
        <v>0</v>
      </c>
      <c r="G319" s="12">
        <f t="shared" si="96"/>
        <v>431.91</v>
      </c>
      <c r="H319" s="12">
        <f t="shared" si="96"/>
        <v>0</v>
      </c>
      <c r="I319" s="300">
        <f t="shared" si="94"/>
        <v>0</v>
      </c>
    </row>
    <row r="320" spans="1:9">
      <c r="A320" s="3"/>
      <c r="B320" s="10" t="s">
        <v>147</v>
      </c>
      <c r="C320" s="13">
        <v>431.91</v>
      </c>
      <c r="D320" s="13">
        <v>431.91</v>
      </c>
      <c r="E320" s="13">
        <v>431.91</v>
      </c>
      <c r="F320" s="13">
        <v>0</v>
      </c>
      <c r="G320" s="33">
        <f>E320+F320</f>
        <v>431.91</v>
      </c>
      <c r="H320" s="45">
        <v>0</v>
      </c>
      <c r="I320" s="301">
        <f t="shared" si="94"/>
        <v>0</v>
      </c>
    </row>
    <row r="321" spans="1:9">
      <c r="A321" s="3"/>
      <c r="B321" s="67" t="s">
        <v>146</v>
      </c>
      <c r="C321" s="68">
        <v>431.91</v>
      </c>
      <c r="D321" s="68">
        <v>431.91</v>
      </c>
      <c r="E321" s="68">
        <v>431.91</v>
      </c>
      <c r="F321" s="68">
        <v>0</v>
      </c>
      <c r="G321" s="68">
        <f>E321+F321</f>
        <v>431.91</v>
      </c>
      <c r="H321" s="64">
        <v>0</v>
      </c>
      <c r="I321" s="301">
        <f t="shared" si="94"/>
        <v>0</v>
      </c>
    </row>
    <row r="322" spans="1:9" s="22" customFormat="1">
      <c r="A322" s="4">
        <v>2</v>
      </c>
      <c r="B322" s="31" t="s">
        <v>17</v>
      </c>
      <c r="C322" s="196">
        <v>223.03</v>
      </c>
      <c r="D322" s="196">
        <v>223.03</v>
      </c>
      <c r="E322" s="196">
        <v>223.03</v>
      </c>
      <c r="F322" s="196">
        <v>0</v>
      </c>
      <c r="G322" s="196">
        <f>E322+F322</f>
        <v>223.03</v>
      </c>
      <c r="H322" s="18">
        <v>223.03</v>
      </c>
      <c r="I322" s="300">
        <f t="shared" si="94"/>
        <v>100</v>
      </c>
    </row>
    <row r="323" spans="1:9">
      <c r="A323" s="3"/>
      <c r="B323" s="2" t="s">
        <v>307</v>
      </c>
      <c r="C323" s="33">
        <v>223.03</v>
      </c>
      <c r="D323" s="33">
        <v>223.03</v>
      </c>
      <c r="E323" s="33">
        <v>223.03</v>
      </c>
      <c r="F323" s="33">
        <v>0</v>
      </c>
      <c r="G323" s="33">
        <f>E323+F323</f>
        <v>223.03</v>
      </c>
      <c r="H323" s="45">
        <v>223.03</v>
      </c>
      <c r="I323" s="301">
        <f t="shared" si="94"/>
        <v>100</v>
      </c>
    </row>
    <row r="324" spans="1:9">
      <c r="A324" s="3"/>
      <c r="B324" s="67" t="s">
        <v>311</v>
      </c>
      <c r="C324" s="68">
        <v>223.03</v>
      </c>
      <c r="D324" s="68">
        <v>223.03</v>
      </c>
      <c r="E324" s="68">
        <v>223.03</v>
      </c>
      <c r="F324" s="68">
        <v>0</v>
      </c>
      <c r="G324" s="33">
        <f>E324+F324</f>
        <v>223.03</v>
      </c>
      <c r="H324" s="64">
        <v>223.03</v>
      </c>
      <c r="I324" s="301">
        <f t="shared" si="94"/>
        <v>100</v>
      </c>
    </row>
    <row r="325" spans="1:9">
      <c r="A325" s="4">
        <v>2</v>
      </c>
      <c r="B325" s="31" t="s">
        <v>16</v>
      </c>
      <c r="C325" s="12">
        <f t="shared" ref="C325:H325" si="97">C326+C327</f>
        <v>1023.0699999999999</v>
      </c>
      <c r="D325" s="12">
        <f t="shared" si="97"/>
        <v>1023.0699999999999</v>
      </c>
      <c r="E325" s="12">
        <f t="shared" si="97"/>
        <v>1023.0699999999999</v>
      </c>
      <c r="F325" s="12">
        <f t="shared" si="97"/>
        <v>0</v>
      </c>
      <c r="G325" s="12">
        <f t="shared" si="97"/>
        <v>1023.0699999999999</v>
      </c>
      <c r="H325" s="12">
        <f t="shared" si="97"/>
        <v>465.59</v>
      </c>
      <c r="I325" s="300">
        <f t="shared" si="94"/>
        <v>45.509104948830483</v>
      </c>
    </row>
    <row r="326" spans="1:9">
      <c r="A326" s="3"/>
      <c r="B326" s="69" t="s">
        <v>148</v>
      </c>
      <c r="C326" s="33">
        <v>750</v>
      </c>
      <c r="D326" s="33">
        <v>750</v>
      </c>
      <c r="E326" s="33">
        <v>750</v>
      </c>
      <c r="F326" s="33">
        <v>0</v>
      </c>
      <c r="G326" s="33">
        <f>E326+F326</f>
        <v>750</v>
      </c>
      <c r="H326" s="45">
        <v>465.59</v>
      </c>
      <c r="I326" s="301">
        <f t="shared" si="94"/>
        <v>62.078666666666663</v>
      </c>
    </row>
    <row r="327" spans="1:9">
      <c r="A327" s="3"/>
      <c r="B327" s="69" t="s">
        <v>84</v>
      </c>
      <c r="C327" s="33">
        <v>273.07</v>
      </c>
      <c r="D327" s="33">
        <v>273.07</v>
      </c>
      <c r="E327" s="33">
        <v>273.07</v>
      </c>
      <c r="F327" s="33">
        <v>0</v>
      </c>
      <c r="G327" s="68">
        <f>E327+F327</f>
        <v>273.07</v>
      </c>
      <c r="H327" s="45">
        <v>0</v>
      </c>
      <c r="I327" s="301">
        <f t="shared" si="94"/>
        <v>0</v>
      </c>
    </row>
    <row r="328" spans="1:9">
      <c r="A328" s="3"/>
      <c r="B328" s="67" t="s">
        <v>149</v>
      </c>
      <c r="C328" s="68">
        <v>273.07</v>
      </c>
      <c r="D328" s="68">
        <v>273.07</v>
      </c>
      <c r="E328" s="68">
        <v>273.07</v>
      </c>
      <c r="F328" s="68">
        <v>0</v>
      </c>
      <c r="G328" s="68">
        <f>E328+F328</f>
        <v>273.07</v>
      </c>
      <c r="H328" s="64">
        <v>0</v>
      </c>
      <c r="I328" s="301">
        <f t="shared" si="94"/>
        <v>0</v>
      </c>
    </row>
    <row r="329" spans="1:9">
      <c r="A329" s="3"/>
      <c r="B329" s="67" t="s">
        <v>150</v>
      </c>
      <c r="C329" s="68">
        <v>450</v>
      </c>
      <c r="D329" s="68">
        <v>450</v>
      </c>
      <c r="E329" s="68">
        <v>450</v>
      </c>
      <c r="F329" s="68">
        <v>0</v>
      </c>
      <c r="G329" s="68">
        <f>E329+F329</f>
        <v>450</v>
      </c>
      <c r="H329" s="64">
        <v>201.84</v>
      </c>
      <c r="I329" s="301">
        <f t="shared" si="94"/>
        <v>44.853333333333332</v>
      </c>
    </row>
    <row r="330" spans="1:9">
      <c r="A330" s="3"/>
      <c r="B330" s="67" t="s">
        <v>151</v>
      </c>
      <c r="C330" s="68">
        <v>300</v>
      </c>
      <c r="D330" s="68">
        <v>300</v>
      </c>
      <c r="E330" s="68">
        <v>300</v>
      </c>
      <c r="F330" s="68">
        <v>0</v>
      </c>
      <c r="G330" s="68">
        <f>E330+F330</f>
        <v>300</v>
      </c>
      <c r="H330" s="64">
        <v>263.75</v>
      </c>
      <c r="I330" s="301">
        <f t="shared" si="94"/>
        <v>87.916666666666671</v>
      </c>
    </row>
    <row r="331" spans="1:9">
      <c r="A331" s="23" t="s">
        <v>10</v>
      </c>
      <c r="B331" s="23" t="s">
        <v>9</v>
      </c>
      <c r="C331" s="24">
        <f t="shared" ref="C331:H331" si="98">C319+C325+C322</f>
        <v>1678.01</v>
      </c>
      <c r="D331" s="24">
        <f t="shared" si="98"/>
        <v>1678.01</v>
      </c>
      <c r="E331" s="24">
        <f t="shared" si="98"/>
        <v>1678.01</v>
      </c>
      <c r="F331" s="24">
        <f t="shared" si="98"/>
        <v>0</v>
      </c>
      <c r="G331" s="24">
        <f t="shared" si="98"/>
        <v>1678.01</v>
      </c>
      <c r="H331" s="24">
        <f t="shared" si="98"/>
        <v>688.62</v>
      </c>
      <c r="I331" s="302">
        <f t="shared" si="94"/>
        <v>41.037896079284394</v>
      </c>
    </row>
    <row r="332" spans="1:9">
      <c r="A332" s="4" t="s">
        <v>8</v>
      </c>
      <c r="B332" s="4" t="s">
        <v>7</v>
      </c>
      <c r="C332" s="15">
        <f t="shared" ref="C332:H332" si="99">C318-C331</f>
        <v>0</v>
      </c>
      <c r="D332" s="15">
        <f t="shared" si="99"/>
        <v>0</v>
      </c>
      <c r="E332" s="15">
        <f t="shared" si="99"/>
        <v>0</v>
      </c>
      <c r="F332" s="15">
        <f t="shared" si="99"/>
        <v>0</v>
      </c>
      <c r="G332" s="15">
        <f t="shared" si="99"/>
        <v>0</v>
      </c>
      <c r="H332" s="15">
        <f t="shared" si="99"/>
        <v>-685.53</v>
      </c>
      <c r="I332" s="301">
        <v>0</v>
      </c>
    </row>
    <row r="333" spans="1:9">
      <c r="A333" s="23" t="s">
        <v>70</v>
      </c>
      <c r="B333" s="23" t="s">
        <v>69</v>
      </c>
      <c r="C333" s="24">
        <f t="shared" ref="C333:H333" si="100">C334+C337+C336+C335</f>
        <v>1678.01</v>
      </c>
      <c r="D333" s="24">
        <f t="shared" si="100"/>
        <v>1678.01</v>
      </c>
      <c r="E333" s="24">
        <f t="shared" si="100"/>
        <v>1678.01</v>
      </c>
      <c r="F333" s="24">
        <f t="shared" si="100"/>
        <v>0</v>
      </c>
      <c r="G333" s="24">
        <f t="shared" si="100"/>
        <v>1678.01</v>
      </c>
      <c r="H333" s="24">
        <f t="shared" si="100"/>
        <v>688.62</v>
      </c>
      <c r="I333" s="302">
        <f>H333/G333*100</f>
        <v>41.037896079284394</v>
      </c>
    </row>
    <row r="334" spans="1:9">
      <c r="A334" s="3">
        <v>1</v>
      </c>
      <c r="B334" s="2" t="s">
        <v>5</v>
      </c>
      <c r="C334" s="15">
        <f t="shared" ref="C334:H334" si="101">C326</f>
        <v>750</v>
      </c>
      <c r="D334" s="15">
        <f t="shared" si="101"/>
        <v>750</v>
      </c>
      <c r="E334" s="15">
        <f t="shared" si="101"/>
        <v>750</v>
      </c>
      <c r="F334" s="15">
        <f t="shared" si="101"/>
        <v>0</v>
      </c>
      <c r="G334" s="15">
        <f t="shared" si="101"/>
        <v>750</v>
      </c>
      <c r="H334" s="15">
        <f t="shared" si="101"/>
        <v>465.59</v>
      </c>
      <c r="I334" s="301">
        <f>H334/G334*100</f>
        <v>62.078666666666663</v>
      </c>
    </row>
    <row r="335" spans="1:9">
      <c r="A335" s="3">
        <v>2</v>
      </c>
      <c r="B335" s="2" t="s">
        <v>307</v>
      </c>
      <c r="C335" s="15">
        <f>C323</f>
        <v>223.03</v>
      </c>
      <c r="D335" s="15">
        <f>D323</f>
        <v>223.03</v>
      </c>
      <c r="E335" s="15">
        <f>E323</f>
        <v>223.03</v>
      </c>
      <c r="F335" s="15">
        <f>F323</f>
        <v>0</v>
      </c>
      <c r="G335" s="15">
        <v>223.03</v>
      </c>
      <c r="H335" s="15">
        <f>H323</f>
        <v>223.03</v>
      </c>
      <c r="I335" s="301">
        <f>H335/G335*100</f>
        <v>100</v>
      </c>
    </row>
    <row r="336" spans="1:9">
      <c r="A336" s="3">
        <v>3</v>
      </c>
      <c r="B336" s="2" t="s">
        <v>134</v>
      </c>
      <c r="C336" s="15">
        <f t="shared" ref="C336:H336" si="102">C327</f>
        <v>273.07</v>
      </c>
      <c r="D336" s="15">
        <f t="shared" si="102"/>
        <v>273.07</v>
      </c>
      <c r="E336" s="15">
        <f t="shared" si="102"/>
        <v>273.07</v>
      </c>
      <c r="F336" s="15">
        <f t="shared" si="102"/>
        <v>0</v>
      </c>
      <c r="G336" s="15">
        <f t="shared" si="102"/>
        <v>273.07</v>
      </c>
      <c r="H336" s="15">
        <f t="shared" si="102"/>
        <v>0</v>
      </c>
      <c r="I336" s="301">
        <f>H336/G336*100</f>
        <v>0</v>
      </c>
    </row>
    <row r="337" spans="1:9">
      <c r="A337" s="3">
        <v>4</v>
      </c>
      <c r="B337" s="1" t="s">
        <v>47</v>
      </c>
      <c r="C337" s="15">
        <f t="shared" ref="C337:H337" si="103">C321</f>
        <v>431.91</v>
      </c>
      <c r="D337" s="15">
        <f t="shared" si="103"/>
        <v>431.91</v>
      </c>
      <c r="E337" s="15">
        <f t="shared" si="103"/>
        <v>431.91</v>
      </c>
      <c r="F337" s="15">
        <f t="shared" si="103"/>
        <v>0</v>
      </c>
      <c r="G337" s="15">
        <f t="shared" si="103"/>
        <v>431.91</v>
      </c>
      <c r="H337" s="15">
        <f t="shared" si="103"/>
        <v>0</v>
      </c>
      <c r="I337" s="301">
        <f>H337/G337*100</f>
        <v>0</v>
      </c>
    </row>
  </sheetData>
  <phoneticPr fontId="8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2:J369"/>
  <sheetViews>
    <sheetView workbookViewId="0">
      <selection sqref="A1:IV65536"/>
    </sheetView>
  </sheetViews>
  <sheetFormatPr defaultRowHeight="12.75"/>
  <cols>
    <col min="1" max="1" width="3.85546875" customWidth="1"/>
    <col min="2" max="2" width="54.28515625" customWidth="1"/>
    <col min="3" max="3" width="10" customWidth="1"/>
    <col min="4" max="4" width="11.5703125" customWidth="1"/>
    <col min="5" max="5" width="9.7109375" bestFit="1" customWidth="1"/>
    <col min="6" max="6" width="9.85546875" bestFit="1" customWidth="1"/>
  </cols>
  <sheetData>
    <row r="2" spans="2:9">
      <c r="B2" s="320" t="s">
        <v>335</v>
      </c>
      <c r="C2" s="320"/>
      <c r="D2" s="320"/>
      <c r="E2" s="320"/>
      <c r="F2" s="320"/>
      <c r="G2" s="320"/>
      <c r="H2" s="321"/>
      <c r="I2" s="321"/>
    </row>
    <row r="3" spans="2:9">
      <c r="B3" s="320" t="s">
        <v>336</v>
      </c>
      <c r="C3" s="320"/>
      <c r="D3" s="320"/>
      <c r="E3" s="320"/>
      <c r="F3" s="320"/>
      <c r="G3" s="320"/>
      <c r="H3" s="321"/>
      <c r="I3" s="321"/>
    </row>
    <row r="4" spans="2:9">
      <c r="B4" s="320" t="s">
        <v>338</v>
      </c>
      <c r="C4" s="321"/>
      <c r="D4" s="321"/>
      <c r="E4" s="321"/>
      <c r="F4" s="321"/>
      <c r="G4" s="321"/>
      <c r="H4" s="321"/>
      <c r="I4" s="321"/>
    </row>
    <row r="5" spans="2:9">
      <c r="B5" s="320" t="s">
        <v>364</v>
      </c>
      <c r="C5" s="321"/>
      <c r="D5" s="321"/>
      <c r="E5" s="321"/>
      <c r="F5" s="321"/>
      <c r="G5" s="321"/>
      <c r="H5" s="321"/>
      <c r="I5" s="321"/>
    </row>
    <row r="6" spans="2:9">
      <c r="B6" s="320" t="s">
        <v>363</v>
      </c>
      <c r="C6" s="321"/>
      <c r="D6" s="321"/>
      <c r="E6" s="321"/>
      <c r="F6" s="321"/>
      <c r="G6" s="321"/>
      <c r="H6" s="321"/>
      <c r="I6" s="321"/>
    </row>
    <row r="7" spans="2:9">
      <c r="B7" s="320" t="s">
        <v>375</v>
      </c>
      <c r="C7" s="321"/>
      <c r="D7" s="321"/>
      <c r="E7" s="321"/>
      <c r="F7" s="321"/>
      <c r="G7" s="321"/>
      <c r="H7" s="321"/>
      <c r="I7" s="321"/>
    </row>
    <row r="8" spans="2:9">
      <c r="B8" s="320" t="s">
        <v>365</v>
      </c>
      <c r="C8" s="321"/>
      <c r="D8" s="321"/>
      <c r="E8" s="321"/>
      <c r="F8" s="321"/>
      <c r="G8" s="321"/>
      <c r="H8" s="321"/>
      <c r="I8" s="321"/>
    </row>
    <row r="9" spans="2:9">
      <c r="B9" s="22"/>
    </row>
    <row r="10" spans="2:9">
      <c r="H10" s="32" t="s">
        <v>76</v>
      </c>
    </row>
    <row r="11" spans="2:9">
      <c r="B11" s="7" t="s">
        <v>35</v>
      </c>
      <c r="C11" s="86"/>
      <c r="D11" s="48" t="s">
        <v>71</v>
      </c>
      <c r="E11" s="48" t="s">
        <v>71</v>
      </c>
      <c r="F11" s="48" t="s">
        <v>71</v>
      </c>
      <c r="G11" s="48" t="s">
        <v>71</v>
      </c>
      <c r="H11" s="48" t="s">
        <v>71</v>
      </c>
      <c r="I11" s="60" t="s">
        <v>71</v>
      </c>
    </row>
    <row r="12" spans="2:9">
      <c r="B12" s="89"/>
      <c r="C12" s="87" t="s">
        <v>219</v>
      </c>
      <c r="D12" s="49" t="s">
        <v>77</v>
      </c>
      <c r="E12" s="49" t="s">
        <v>321</v>
      </c>
      <c r="F12" s="49" t="s">
        <v>85</v>
      </c>
      <c r="G12" s="49" t="s">
        <v>85</v>
      </c>
      <c r="H12" s="49" t="s">
        <v>85</v>
      </c>
      <c r="I12" s="61" t="s">
        <v>85</v>
      </c>
    </row>
    <row r="13" spans="2:9">
      <c r="B13" s="89"/>
      <c r="C13" s="87"/>
      <c r="D13" s="312" t="s">
        <v>339</v>
      </c>
      <c r="E13" s="49"/>
      <c r="F13" s="49" t="s">
        <v>26</v>
      </c>
      <c r="G13" s="49" t="s">
        <v>10</v>
      </c>
      <c r="H13" s="49" t="s">
        <v>8</v>
      </c>
      <c r="I13" s="61" t="s">
        <v>70</v>
      </c>
    </row>
    <row r="14" spans="2:9">
      <c r="B14" s="5"/>
      <c r="C14" s="88"/>
      <c r="D14" s="50" t="s">
        <v>245</v>
      </c>
      <c r="E14" s="50" t="s">
        <v>245</v>
      </c>
      <c r="F14" s="50" t="s">
        <v>245</v>
      </c>
      <c r="G14" s="50" t="s">
        <v>245</v>
      </c>
      <c r="H14" s="50" t="s">
        <v>245</v>
      </c>
      <c r="I14" s="62" t="s">
        <v>245</v>
      </c>
    </row>
    <row r="15" spans="2:9">
      <c r="B15" s="4" t="s">
        <v>31</v>
      </c>
      <c r="C15" s="50" t="s">
        <v>30</v>
      </c>
      <c r="D15" s="50" t="s">
        <v>220</v>
      </c>
      <c r="E15" s="50" t="s">
        <v>221</v>
      </c>
      <c r="F15" s="50" t="s">
        <v>221</v>
      </c>
      <c r="G15" s="50" t="s">
        <v>222</v>
      </c>
      <c r="H15" s="50" t="s">
        <v>223</v>
      </c>
      <c r="I15" s="62" t="s">
        <v>88</v>
      </c>
    </row>
    <row r="16" spans="2:9">
      <c r="B16" s="104" t="s">
        <v>228</v>
      </c>
      <c r="C16" s="105" t="s">
        <v>153</v>
      </c>
      <c r="D16" s="106">
        <f t="shared" ref="D16:I16" si="0">SUM(D17+D33+D34+D35)</f>
        <v>168616.35</v>
      </c>
      <c r="E16" s="106">
        <f t="shared" si="0"/>
        <v>169607.53</v>
      </c>
      <c r="F16" s="106">
        <f t="shared" si="0"/>
        <v>46463.200000000004</v>
      </c>
      <c r="G16" s="106">
        <f t="shared" si="0"/>
        <v>52036.160000000003</v>
      </c>
      <c r="H16" s="106">
        <f t="shared" si="0"/>
        <v>36234.39</v>
      </c>
      <c r="I16" s="106">
        <f t="shared" si="0"/>
        <v>34873.78</v>
      </c>
    </row>
    <row r="17" spans="2:9">
      <c r="B17" s="93" t="s">
        <v>225</v>
      </c>
      <c r="C17" s="94" t="s">
        <v>154</v>
      </c>
      <c r="D17" s="95">
        <f t="shared" ref="D17:I17" si="1">SUM(D18+D32)</f>
        <v>151245.35</v>
      </c>
      <c r="E17" s="95">
        <f t="shared" si="1"/>
        <v>151464.91</v>
      </c>
      <c r="F17" s="95">
        <f t="shared" si="1"/>
        <v>43814.14</v>
      </c>
      <c r="G17" s="95">
        <f t="shared" si="1"/>
        <v>44499.16</v>
      </c>
      <c r="H17" s="95">
        <f t="shared" si="1"/>
        <v>33619.18</v>
      </c>
      <c r="I17" s="95">
        <f t="shared" si="1"/>
        <v>29532.43</v>
      </c>
    </row>
    <row r="18" spans="2:9">
      <c r="B18" s="93" t="s">
        <v>224</v>
      </c>
      <c r="C18" s="94" t="s">
        <v>155</v>
      </c>
      <c r="D18" s="95">
        <f t="shared" ref="D18:I18" si="2">SUM(D19+D21+D24+D25+D26+D31)</f>
        <v>132752</v>
      </c>
      <c r="E18" s="95">
        <f t="shared" si="2"/>
        <v>134102</v>
      </c>
      <c r="F18" s="95">
        <f t="shared" si="2"/>
        <v>37396</v>
      </c>
      <c r="G18" s="95">
        <f t="shared" si="2"/>
        <v>39551</v>
      </c>
      <c r="H18" s="95">
        <f t="shared" si="2"/>
        <v>31151.279999999999</v>
      </c>
      <c r="I18" s="95">
        <f t="shared" si="2"/>
        <v>26003.72</v>
      </c>
    </row>
    <row r="19" spans="2:9" ht="24">
      <c r="B19" s="73" t="s">
        <v>156</v>
      </c>
      <c r="C19" s="71" t="s">
        <v>157</v>
      </c>
      <c r="D19" s="72">
        <f t="shared" ref="D19:I19" si="3">SUM(D20)</f>
        <v>418</v>
      </c>
      <c r="E19" s="72">
        <f t="shared" si="3"/>
        <v>418</v>
      </c>
      <c r="F19" s="72">
        <f t="shared" si="3"/>
        <v>130</v>
      </c>
      <c r="G19" s="72">
        <f t="shared" si="3"/>
        <v>97</v>
      </c>
      <c r="H19" s="72">
        <f t="shared" si="3"/>
        <v>23.85</v>
      </c>
      <c r="I19" s="72">
        <f t="shared" si="3"/>
        <v>167.15</v>
      </c>
    </row>
    <row r="20" spans="2:9">
      <c r="B20" s="74" t="s">
        <v>158</v>
      </c>
      <c r="C20" s="71" t="s">
        <v>159</v>
      </c>
      <c r="D20" s="75">
        <f t="shared" ref="D20:I20" si="4">C69</f>
        <v>418</v>
      </c>
      <c r="E20" s="75">
        <f t="shared" si="4"/>
        <v>418</v>
      </c>
      <c r="F20" s="75">
        <f t="shared" si="4"/>
        <v>130</v>
      </c>
      <c r="G20" s="75">
        <f t="shared" si="4"/>
        <v>97</v>
      </c>
      <c r="H20" s="75">
        <f t="shared" si="4"/>
        <v>23.85</v>
      </c>
      <c r="I20" s="75">
        <f t="shared" si="4"/>
        <v>167.15</v>
      </c>
    </row>
    <row r="21" spans="2:9" ht="24">
      <c r="B21" s="73" t="s">
        <v>160</v>
      </c>
      <c r="C21" s="71" t="s">
        <v>161</v>
      </c>
      <c r="D21" s="75">
        <f t="shared" ref="D21:I21" si="5">SUM(D22:D23)</f>
        <v>45122</v>
      </c>
      <c r="E21" s="75">
        <f t="shared" si="5"/>
        <v>45355</v>
      </c>
      <c r="F21" s="75">
        <f t="shared" si="5"/>
        <v>11629</v>
      </c>
      <c r="G21" s="75">
        <f t="shared" si="5"/>
        <v>12550</v>
      </c>
      <c r="H21" s="75">
        <f t="shared" si="5"/>
        <v>10451.43</v>
      </c>
      <c r="I21" s="75">
        <f t="shared" si="5"/>
        <v>10724.57</v>
      </c>
    </row>
    <row r="22" spans="2:9" ht="24">
      <c r="B22" s="76" t="s">
        <v>162</v>
      </c>
      <c r="C22" s="71" t="s">
        <v>163</v>
      </c>
      <c r="D22" s="75">
        <v>0</v>
      </c>
      <c r="E22" s="75">
        <f>D70</f>
        <v>200</v>
      </c>
      <c r="F22" s="75">
        <f>E70</f>
        <v>0</v>
      </c>
      <c r="G22" s="75">
        <f>F70</f>
        <v>0</v>
      </c>
      <c r="H22" s="75">
        <f>G70</f>
        <v>150</v>
      </c>
      <c r="I22" s="75">
        <f>H70</f>
        <v>50</v>
      </c>
    </row>
    <row r="23" spans="2:9">
      <c r="B23" s="77" t="s">
        <v>164</v>
      </c>
      <c r="C23" s="71" t="s">
        <v>165</v>
      </c>
      <c r="D23" s="75">
        <f t="shared" ref="D23:I23" si="6">C81+C82</f>
        <v>45122</v>
      </c>
      <c r="E23" s="75">
        <f t="shared" si="6"/>
        <v>45155</v>
      </c>
      <c r="F23" s="75">
        <f t="shared" si="6"/>
        <v>11629</v>
      </c>
      <c r="G23" s="75">
        <f t="shared" si="6"/>
        <v>12550</v>
      </c>
      <c r="H23" s="75">
        <f t="shared" si="6"/>
        <v>10301.43</v>
      </c>
      <c r="I23" s="75">
        <f t="shared" si="6"/>
        <v>10674.57</v>
      </c>
    </row>
    <row r="24" spans="2:9">
      <c r="B24" s="73" t="s">
        <v>166</v>
      </c>
      <c r="C24" s="71" t="s">
        <v>167</v>
      </c>
      <c r="D24" s="75">
        <v>0</v>
      </c>
      <c r="E24" s="75">
        <v>0</v>
      </c>
      <c r="F24" s="75">
        <v>0</v>
      </c>
      <c r="G24" s="75">
        <v>0</v>
      </c>
      <c r="H24" s="75">
        <v>0</v>
      </c>
      <c r="I24" s="75">
        <v>0</v>
      </c>
    </row>
    <row r="25" spans="2:9">
      <c r="B25" s="70" t="s">
        <v>168</v>
      </c>
      <c r="C25" s="71" t="s">
        <v>169</v>
      </c>
      <c r="D25" s="75">
        <f t="shared" ref="D25:I25" si="7">C71</f>
        <v>17500</v>
      </c>
      <c r="E25" s="75">
        <f t="shared" si="7"/>
        <v>17500</v>
      </c>
      <c r="F25" s="75">
        <f t="shared" si="7"/>
        <v>5900</v>
      </c>
      <c r="G25" s="75">
        <f t="shared" si="7"/>
        <v>5720</v>
      </c>
      <c r="H25" s="75">
        <f t="shared" si="7"/>
        <v>5013</v>
      </c>
      <c r="I25" s="75">
        <f t="shared" si="7"/>
        <v>867</v>
      </c>
    </row>
    <row r="26" spans="2:9">
      <c r="B26" s="70" t="s">
        <v>170</v>
      </c>
      <c r="C26" s="71" t="s">
        <v>171</v>
      </c>
      <c r="D26" s="78">
        <f t="shared" ref="D26:I26" si="8">SUM(D27:D30)</f>
        <v>69462</v>
      </c>
      <c r="E26" s="78">
        <f t="shared" si="8"/>
        <v>70579</v>
      </c>
      <c r="F26" s="78">
        <f t="shared" si="8"/>
        <v>19647</v>
      </c>
      <c r="G26" s="78">
        <f t="shared" si="8"/>
        <v>21084</v>
      </c>
      <c r="H26" s="78">
        <f t="shared" si="8"/>
        <v>15637</v>
      </c>
      <c r="I26" s="78">
        <f t="shared" si="8"/>
        <v>14211</v>
      </c>
    </row>
    <row r="27" spans="2:9">
      <c r="B27" s="74" t="s">
        <v>29</v>
      </c>
      <c r="C27" s="71" t="s">
        <v>172</v>
      </c>
      <c r="D27" s="92">
        <f t="shared" ref="D27:I27" si="9">C83</f>
        <v>58192</v>
      </c>
      <c r="E27" s="92">
        <f t="shared" si="9"/>
        <v>59309</v>
      </c>
      <c r="F27" s="92">
        <f t="shared" si="9"/>
        <v>16798</v>
      </c>
      <c r="G27" s="92">
        <f t="shared" si="9"/>
        <v>16504</v>
      </c>
      <c r="H27" s="92">
        <f t="shared" si="9"/>
        <v>14414</v>
      </c>
      <c r="I27" s="92">
        <f t="shared" si="9"/>
        <v>11593</v>
      </c>
    </row>
    <row r="28" spans="2:9">
      <c r="B28" s="76" t="s">
        <v>173</v>
      </c>
      <c r="C28" s="71" t="s">
        <v>174</v>
      </c>
      <c r="D28" s="79">
        <v>0</v>
      </c>
      <c r="E28" s="79">
        <v>0</v>
      </c>
      <c r="F28" s="79">
        <v>0</v>
      </c>
      <c r="G28" s="79">
        <v>0</v>
      </c>
      <c r="H28" s="79">
        <v>0</v>
      </c>
      <c r="I28" s="79">
        <v>0</v>
      </c>
    </row>
    <row r="29" spans="2:9">
      <c r="B29" s="80" t="s">
        <v>175</v>
      </c>
      <c r="C29" s="71" t="s">
        <v>176</v>
      </c>
      <c r="D29" s="79">
        <v>0</v>
      </c>
      <c r="E29" s="79">
        <v>0</v>
      </c>
      <c r="F29" s="79">
        <v>0</v>
      </c>
      <c r="G29" s="79">
        <v>0</v>
      </c>
      <c r="H29" s="79">
        <v>0</v>
      </c>
      <c r="I29" s="79">
        <v>0</v>
      </c>
    </row>
    <row r="30" spans="2:9" ht="24">
      <c r="B30" s="76" t="s">
        <v>177</v>
      </c>
      <c r="C30" s="71" t="s">
        <v>178</v>
      </c>
      <c r="D30" s="75">
        <f t="shared" ref="D30:I31" si="10">C72</f>
        <v>11270</v>
      </c>
      <c r="E30" s="75">
        <f t="shared" si="10"/>
        <v>11270</v>
      </c>
      <c r="F30" s="75">
        <f t="shared" si="10"/>
        <v>2849</v>
      </c>
      <c r="G30" s="75">
        <f t="shared" si="10"/>
        <v>4580</v>
      </c>
      <c r="H30" s="75">
        <f t="shared" si="10"/>
        <v>1223</v>
      </c>
      <c r="I30" s="75">
        <f t="shared" si="10"/>
        <v>2618</v>
      </c>
    </row>
    <row r="31" spans="2:9">
      <c r="B31" s="81" t="s">
        <v>179</v>
      </c>
      <c r="C31" s="71" t="s">
        <v>180</v>
      </c>
      <c r="D31" s="75">
        <f t="shared" si="10"/>
        <v>250</v>
      </c>
      <c r="E31" s="75">
        <f t="shared" si="10"/>
        <v>250</v>
      </c>
      <c r="F31" s="75">
        <f t="shared" si="10"/>
        <v>90</v>
      </c>
      <c r="G31" s="75">
        <f t="shared" si="10"/>
        <v>100</v>
      </c>
      <c r="H31" s="75">
        <f t="shared" si="10"/>
        <v>26</v>
      </c>
      <c r="I31" s="75">
        <f t="shared" si="10"/>
        <v>34</v>
      </c>
    </row>
    <row r="32" spans="2:9">
      <c r="B32" s="93" t="s">
        <v>181</v>
      </c>
      <c r="C32" s="94" t="s">
        <v>182</v>
      </c>
      <c r="D32" s="96">
        <f t="shared" ref="D32:I32" si="11">C74+C75+C76+C77+C78+C79+C230+C276+C313</f>
        <v>18493.349999999999</v>
      </c>
      <c r="E32" s="96">
        <f t="shared" si="11"/>
        <v>17362.91</v>
      </c>
      <c r="F32" s="96">
        <f t="shared" si="11"/>
        <v>6418.14</v>
      </c>
      <c r="G32" s="96">
        <f t="shared" si="11"/>
        <v>4948.16</v>
      </c>
      <c r="H32" s="96">
        <f t="shared" si="11"/>
        <v>2467.9</v>
      </c>
      <c r="I32" s="96">
        <f t="shared" si="11"/>
        <v>3528.71</v>
      </c>
    </row>
    <row r="33" spans="2:9">
      <c r="B33" s="93" t="s">
        <v>183</v>
      </c>
      <c r="C33" s="94" t="s">
        <v>184</v>
      </c>
      <c r="D33" s="95">
        <f t="shared" ref="D33:I33" si="12">C80+C287</f>
        <v>173</v>
      </c>
      <c r="E33" s="95">
        <f>D80+D287</f>
        <v>1017.57</v>
      </c>
      <c r="F33" s="95">
        <f t="shared" si="12"/>
        <v>17.66</v>
      </c>
      <c r="G33" s="95">
        <f t="shared" si="12"/>
        <v>90.9</v>
      </c>
      <c r="H33" s="95">
        <f t="shared" si="12"/>
        <v>200.5</v>
      </c>
      <c r="I33" s="95">
        <f t="shared" si="12"/>
        <v>708.51</v>
      </c>
    </row>
    <row r="34" spans="2:9">
      <c r="B34" s="93" t="s">
        <v>47</v>
      </c>
      <c r="C34" s="94" t="s">
        <v>185</v>
      </c>
      <c r="D34" s="95">
        <f t="shared" ref="D34:I34" si="13">C344</f>
        <v>0</v>
      </c>
      <c r="E34" s="95">
        <f t="shared" si="13"/>
        <v>0</v>
      </c>
      <c r="F34" s="95">
        <f t="shared" si="13"/>
        <v>0</v>
      </c>
      <c r="G34" s="95">
        <f t="shared" si="13"/>
        <v>0</v>
      </c>
      <c r="H34" s="95">
        <f t="shared" si="13"/>
        <v>0</v>
      </c>
      <c r="I34" s="95">
        <f t="shared" si="13"/>
        <v>0</v>
      </c>
    </row>
    <row r="35" spans="2:9">
      <c r="B35" s="98" t="s">
        <v>186</v>
      </c>
      <c r="C35" s="94" t="s">
        <v>187</v>
      </c>
      <c r="D35" s="95">
        <f>SUM(D36:D37)</f>
        <v>17198</v>
      </c>
      <c r="E35" s="95">
        <f>SUM(E36:E38)</f>
        <v>17125.05</v>
      </c>
      <c r="F35" s="95">
        <f>SUM(F36:F37)</f>
        <v>2631.4</v>
      </c>
      <c r="G35" s="95">
        <f>SUM(G36:G38)</f>
        <v>7446.1</v>
      </c>
      <c r="H35" s="95">
        <f>SUM(H36:H38)</f>
        <v>2414.71</v>
      </c>
      <c r="I35" s="95">
        <f>SUM(I36:I38)</f>
        <v>4632.84</v>
      </c>
    </row>
    <row r="36" spans="2:9">
      <c r="B36" s="74" t="s">
        <v>188</v>
      </c>
      <c r="C36" s="71" t="s">
        <v>189</v>
      </c>
      <c r="D36" s="72">
        <f t="shared" ref="D36:I36" si="14">C86</f>
        <v>15244</v>
      </c>
      <c r="E36" s="72">
        <f t="shared" si="14"/>
        <v>14845.05</v>
      </c>
      <c r="F36" s="72">
        <f t="shared" si="14"/>
        <v>2631.4</v>
      </c>
      <c r="G36" s="72">
        <f t="shared" si="14"/>
        <v>6466.1</v>
      </c>
      <c r="H36" s="72">
        <f t="shared" si="14"/>
        <v>1514.71</v>
      </c>
      <c r="I36" s="72">
        <f t="shared" si="14"/>
        <v>4232.84</v>
      </c>
    </row>
    <row r="37" spans="2:9">
      <c r="B37" s="305" t="s">
        <v>300</v>
      </c>
      <c r="C37" s="71" t="s">
        <v>191</v>
      </c>
      <c r="D37" s="72">
        <f t="shared" ref="D37:I37" si="15">C94</f>
        <v>1954</v>
      </c>
      <c r="E37" s="72">
        <f t="shared" si="15"/>
        <v>2252.8000000000002</v>
      </c>
      <c r="F37" s="72">
        <f t="shared" si="15"/>
        <v>0</v>
      </c>
      <c r="G37" s="72">
        <f t="shared" si="15"/>
        <v>980</v>
      </c>
      <c r="H37" s="72">
        <f t="shared" si="15"/>
        <v>872.8</v>
      </c>
      <c r="I37" s="72">
        <f t="shared" si="15"/>
        <v>400</v>
      </c>
    </row>
    <row r="38" spans="2:9">
      <c r="B38" s="305" t="s">
        <v>27</v>
      </c>
      <c r="C38" s="71"/>
      <c r="D38" s="72">
        <f t="shared" ref="D38:I38" si="16">C239</f>
        <v>0</v>
      </c>
      <c r="E38" s="72">
        <f t="shared" si="16"/>
        <v>27.2</v>
      </c>
      <c r="F38" s="72">
        <f t="shared" si="16"/>
        <v>0</v>
      </c>
      <c r="G38" s="72">
        <f t="shared" si="16"/>
        <v>0</v>
      </c>
      <c r="H38" s="72">
        <f t="shared" si="16"/>
        <v>27.2</v>
      </c>
      <c r="I38" s="72">
        <f t="shared" si="16"/>
        <v>0</v>
      </c>
    </row>
    <row r="39" spans="2:9">
      <c r="B39" s="104" t="s">
        <v>229</v>
      </c>
      <c r="C39" s="105" t="s">
        <v>192</v>
      </c>
      <c r="D39" s="107">
        <f t="shared" ref="D39:I39" si="17">SUM(D40+D51+D53+D57+D56+D52)</f>
        <v>168616.35</v>
      </c>
      <c r="E39" s="107">
        <f t="shared" si="17"/>
        <v>169607.53</v>
      </c>
      <c r="F39" s="107">
        <f t="shared" si="17"/>
        <v>46463.200000000004</v>
      </c>
      <c r="G39" s="107">
        <f t="shared" si="17"/>
        <v>52036.159999999996</v>
      </c>
      <c r="H39" s="107">
        <f t="shared" si="17"/>
        <v>36234.39</v>
      </c>
      <c r="I39" s="107">
        <f t="shared" si="17"/>
        <v>34873.78</v>
      </c>
    </row>
    <row r="40" spans="2:9">
      <c r="B40" s="100" t="s">
        <v>227</v>
      </c>
      <c r="C40" s="101" t="s">
        <v>193</v>
      </c>
      <c r="D40" s="95">
        <f t="shared" ref="D40:I40" si="18">SUM(D41:D50)</f>
        <v>158866.43</v>
      </c>
      <c r="E40" s="95">
        <f t="shared" si="18"/>
        <v>156027.56</v>
      </c>
      <c r="F40" s="95">
        <f t="shared" si="18"/>
        <v>43800.380000000005</v>
      </c>
      <c r="G40" s="95">
        <f t="shared" si="18"/>
        <v>48260.06</v>
      </c>
      <c r="H40" s="95">
        <f t="shared" si="18"/>
        <v>34776.14</v>
      </c>
      <c r="I40" s="95">
        <f t="shared" si="18"/>
        <v>29190.98</v>
      </c>
    </row>
    <row r="41" spans="2:9">
      <c r="B41" s="84" t="s">
        <v>194</v>
      </c>
      <c r="C41" s="83" t="s">
        <v>195</v>
      </c>
      <c r="D41" s="72">
        <f t="shared" ref="D41:I41" si="19">C208+C264+C301</f>
        <v>80572.539999999994</v>
      </c>
      <c r="E41" s="72">
        <f t="shared" si="19"/>
        <v>78278.789999999994</v>
      </c>
      <c r="F41" s="72">
        <f t="shared" si="19"/>
        <v>22728.54</v>
      </c>
      <c r="G41" s="72">
        <f t="shared" si="19"/>
        <v>22995.01</v>
      </c>
      <c r="H41" s="72">
        <f t="shared" si="19"/>
        <v>19299.990000000002</v>
      </c>
      <c r="I41" s="72">
        <f t="shared" si="19"/>
        <v>13255.249999999998</v>
      </c>
    </row>
    <row r="42" spans="2:9">
      <c r="B42" s="84" t="s">
        <v>196</v>
      </c>
      <c r="C42" s="83" t="s">
        <v>197</v>
      </c>
      <c r="D42" s="72">
        <f t="shared" ref="D42:I42" si="20">C209+C265+C302+C332</f>
        <v>39812.86</v>
      </c>
      <c r="E42" s="72">
        <f t="shared" si="20"/>
        <v>36165.54</v>
      </c>
      <c r="F42" s="72">
        <f t="shared" si="20"/>
        <v>10448.26</v>
      </c>
      <c r="G42" s="72">
        <f t="shared" si="20"/>
        <v>10521.5</v>
      </c>
      <c r="H42" s="72">
        <f t="shared" si="20"/>
        <v>7368.68</v>
      </c>
      <c r="I42" s="72">
        <f t="shared" si="20"/>
        <v>7827.1</v>
      </c>
    </row>
    <row r="43" spans="2:9">
      <c r="B43" s="80" t="s">
        <v>73</v>
      </c>
      <c r="C43" s="83" t="s">
        <v>198</v>
      </c>
      <c r="D43" s="72">
        <f t="shared" ref="D43:I45" si="21">C210</f>
        <v>3210</v>
      </c>
      <c r="E43" s="72">
        <f t="shared" si="21"/>
        <v>3210</v>
      </c>
      <c r="F43" s="72">
        <f t="shared" si="21"/>
        <v>1170</v>
      </c>
      <c r="G43" s="72">
        <f t="shared" si="21"/>
        <v>1200</v>
      </c>
      <c r="H43" s="72">
        <f t="shared" si="21"/>
        <v>830</v>
      </c>
      <c r="I43" s="72">
        <f t="shared" si="21"/>
        <v>10</v>
      </c>
    </row>
    <row r="44" spans="2:9">
      <c r="B44" s="84" t="s">
        <v>199</v>
      </c>
      <c r="C44" s="83" t="s">
        <v>200</v>
      </c>
      <c r="D44" s="72">
        <f t="shared" si="21"/>
        <v>28426</v>
      </c>
      <c r="E44" s="72">
        <f t="shared" si="21"/>
        <v>30600</v>
      </c>
      <c r="F44" s="72">
        <f t="shared" si="21"/>
        <v>8450</v>
      </c>
      <c r="G44" s="72">
        <f t="shared" si="21"/>
        <v>10850</v>
      </c>
      <c r="H44" s="72">
        <f t="shared" si="21"/>
        <v>5263</v>
      </c>
      <c r="I44" s="72">
        <f t="shared" si="21"/>
        <v>6037</v>
      </c>
    </row>
    <row r="45" spans="2:9">
      <c r="B45" s="80" t="s">
        <v>201</v>
      </c>
      <c r="C45" s="83" t="s">
        <v>202</v>
      </c>
      <c r="D45" s="72">
        <f t="shared" si="21"/>
        <v>100</v>
      </c>
      <c r="E45" s="72">
        <f t="shared" si="21"/>
        <v>71.48</v>
      </c>
      <c r="F45" s="72">
        <f t="shared" si="21"/>
        <v>0</v>
      </c>
      <c r="G45" s="72">
        <f t="shared" si="21"/>
        <v>0</v>
      </c>
      <c r="H45" s="72">
        <f t="shared" si="21"/>
        <v>0</v>
      </c>
      <c r="I45" s="72">
        <f t="shared" si="21"/>
        <v>71.48</v>
      </c>
    </row>
    <row r="46" spans="2:9">
      <c r="B46" s="84" t="s">
        <v>203</v>
      </c>
      <c r="C46" s="83" t="s">
        <v>204</v>
      </c>
      <c r="D46" s="72">
        <f t="shared" ref="D46:I46" si="22">C213-C238</f>
        <v>20</v>
      </c>
      <c r="E46" s="72">
        <f>D213-D238</f>
        <v>20</v>
      </c>
      <c r="F46" s="72">
        <f t="shared" si="22"/>
        <v>6.5</v>
      </c>
      <c r="G46" s="72">
        <f t="shared" si="22"/>
        <v>6</v>
      </c>
      <c r="H46" s="72">
        <f t="shared" si="22"/>
        <v>5.5</v>
      </c>
      <c r="I46" s="72">
        <f t="shared" si="22"/>
        <v>2</v>
      </c>
    </row>
    <row r="47" spans="2:9">
      <c r="B47" s="10" t="s">
        <v>268</v>
      </c>
      <c r="C47" s="83"/>
      <c r="D47" s="72">
        <f t="shared" ref="D47:I47" si="23">C215+C334</f>
        <v>3300.03</v>
      </c>
      <c r="E47" s="72">
        <f t="shared" si="23"/>
        <v>4005.03</v>
      </c>
      <c r="F47" s="72">
        <f t="shared" si="23"/>
        <v>223.03</v>
      </c>
      <c r="G47" s="72">
        <f t="shared" si="23"/>
        <v>1540</v>
      </c>
      <c r="H47" s="72">
        <f t="shared" si="23"/>
        <v>1091.75</v>
      </c>
      <c r="I47" s="72">
        <f t="shared" si="23"/>
        <v>1150.25</v>
      </c>
    </row>
    <row r="48" spans="2:9">
      <c r="B48" s="74" t="s">
        <v>2</v>
      </c>
      <c r="C48" s="83" t="s">
        <v>205</v>
      </c>
      <c r="D48" s="72">
        <v>0</v>
      </c>
      <c r="E48" s="72">
        <f>D214</f>
        <v>35.5</v>
      </c>
      <c r="F48" s="72">
        <f>E214</f>
        <v>0</v>
      </c>
      <c r="G48" s="72">
        <f>F214</f>
        <v>0</v>
      </c>
      <c r="H48" s="72">
        <f>G214</f>
        <v>35.5</v>
      </c>
      <c r="I48" s="72">
        <f>H214</f>
        <v>0</v>
      </c>
    </row>
    <row r="49" spans="1:10">
      <c r="B49" s="80" t="s">
        <v>1</v>
      </c>
      <c r="C49" s="83" t="s">
        <v>206</v>
      </c>
      <c r="D49" s="72">
        <f t="shared" ref="D49:I49" si="24">C216+C303</f>
        <v>3244</v>
      </c>
      <c r="E49" s="72">
        <f t="shared" si="24"/>
        <v>3460.2200000000003</v>
      </c>
      <c r="F49" s="72">
        <f t="shared" si="24"/>
        <v>749.15</v>
      </c>
      <c r="G49" s="72">
        <f t="shared" si="24"/>
        <v>1065.6500000000001</v>
      </c>
      <c r="H49" s="72">
        <f t="shared" si="24"/>
        <v>875.22</v>
      </c>
      <c r="I49" s="72">
        <f t="shared" si="24"/>
        <v>770.2</v>
      </c>
      <c r="J49" s="25"/>
    </row>
    <row r="50" spans="1:10">
      <c r="B50" s="80" t="s">
        <v>0</v>
      </c>
      <c r="C50" s="83" t="s">
        <v>207</v>
      </c>
      <c r="D50" s="72">
        <f t="shared" ref="D50:I50" si="25">C217</f>
        <v>181</v>
      </c>
      <c r="E50" s="72">
        <f t="shared" si="25"/>
        <v>181</v>
      </c>
      <c r="F50" s="72">
        <f t="shared" si="25"/>
        <v>24.9</v>
      </c>
      <c r="G50" s="72">
        <f t="shared" si="25"/>
        <v>81.900000000000006</v>
      </c>
      <c r="H50" s="72">
        <f t="shared" si="25"/>
        <v>6.5</v>
      </c>
      <c r="I50" s="72">
        <f t="shared" si="25"/>
        <v>67.7</v>
      </c>
    </row>
    <row r="51" spans="1:10">
      <c r="B51" s="100" t="s">
        <v>208</v>
      </c>
      <c r="C51" s="101" t="s">
        <v>209</v>
      </c>
      <c r="D51" s="95">
        <f>C219+C266+C333</f>
        <v>5497.07</v>
      </c>
      <c r="E51" s="95">
        <f>D219+D266+D333+D304</f>
        <v>9973.2099999999991</v>
      </c>
      <c r="F51" s="95">
        <f>E219+E266+E333+E304</f>
        <v>1572.07</v>
      </c>
      <c r="G51" s="95">
        <f>F219+F266+F333+F304</f>
        <v>2730</v>
      </c>
      <c r="H51" s="95">
        <f>G219+G266+G333+G304</f>
        <v>1870.8400000000001</v>
      </c>
      <c r="I51" s="95">
        <f>H219+H266+H333+H304</f>
        <v>3800.3</v>
      </c>
    </row>
    <row r="52" spans="1:10">
      <c r="B52" s="100" t="s">
        <v>255</v>
      </c>
      <c r="C52" s="101"/>
      <c r="D52" s="95">
        <f t="shared" ref="D52:I52" si="26">C220</f>
        <v>100</v>
      </c>
      <c r="E52" s="95">
        <f t="shared" si="26"/>
        <v>110</v>
      </c>
      <c r="F52" s="95">
        <f t="shared" si="26"/>
        <v>100</v>
      </c>
      <c r="G52" s="95">
        <f t="shared" si="26"/>
        <v>0</v>
      </c>
      <c r="H52" s="95">
        <f t="shared" si="26"/>
        <v>10</v>
      </c>
      <c r="I52" s="95">
        <f t="shared" si="26"/>
        <v>0</v>
      </c>
    </row>
    <row r="53" spans="1:10">
      <c r="B53" s="100" t="s">
        <v>210</v>
      </c>
      <c r="C53" s="101" t="s">
        <v>211</v>
      </c>
      <c r="D53" s="95">
        <f t="shared" ref="D53:I53" si="27">SUM(D54:D55)</f>
        <v>4538.91</v>
      </c>
      <c r="E53" s="95">
        <f t="shared" si="27"/>
        <v>4538.91</v>
      </c>
      <c r="F53" s="95">
        <f t="shared" si="27"/>
        <v>1363.31</v>
      </c>
      <c r="G53" s="95">
        <f t="shared" si="27"/>
        <v>1050.5999999999999</v>
      </c>
      <c r="H53" s="95">
        <f t="shared" si="27"/>
        <v>238</v>
      </c>
      <c r="I53" s="95">
        <f t="shared" si="27"/>
        <v>1887</v>
      </c>
    </row>
    <row r="54" spans="1:10">
      <c r="B54" s="74" t="s">
        <v>212</v>
      </c>
      <c r="C54" s="83" t="s">
        <v>213</v>
      </c>
      <c r="D54" s="72"/>
      <c r="E54" s="72"/>
      <c r="F54" s="72"/>
      <c r="G54" s="72"/>
      <c r="H54" s="72"/>
      <c r="I54" s="72"/>
    </row>
    <row r="55" spans="1:10">
      <c r="B55" s="85" t="s">
        <v>214</v>
      </c>
      <c r="C55" s="83" t="s">
        <v>215</v>
      </c>
      <c r="D55" s="72">
        <f t="shared" ref="D55:I55" si="28">C218+C335</f>
        <v>4538.91</v>
      </c>
      <c r="E55" s="72">
        <f t="shared" si="28"/>
        <v>4538.91</v>
      </c>
      <c r="F55" s="72">
        <f t="shared" si="28"/>
        <v>1363.31</v>
      </c>
      <c r="G55" s="72">
        <f t="shared" si="28"/>
        <v>1050.5999999999999</v>
      </c>
      <c r="H55" s="72">
        <f t="shared" si="28"/>
        <v>238</v>
      </c>
      <c r="I55" s="72">
        <f t="shared" si="28"/>
        <v>1887</v>
      </c>
    </row>
    <row r="56" spans="1:10">
      <c r="B56" s="102" t="s">
        <v>226</v>
      </c>
      <c r="C56" s="103">
        <v>38</v>
      </c>
      <c r="D56" s="95">
        <f t="shared" ref="D56:I56" si="29">C221+C267</f>
        <v>-386.06</v>
      </c>
      <c r="E56" s="95">
        <f t="shared" si="29"/>
        <v>-1042.1500000000001</v>
      </c>
      <c r="F56" s="95">
        <f t="shared" si="29"/>
        <v>-372.56</v>
      </c>
      <c r="G56" s="95">
        <f t="shared" si="29"/>
        <v>-4.5</v>
      </c>
      <c r="H56" s="95">
        <f t="shared" si="29"/>
        <v>-660.59</v>
      </c>
      <c r="I56" s="95">
        <f t="shared" si="29"/>
        <v>-4.5</v>
      </c>
    </row>
    <row r="57" spans="1:10">
      <c r="B57" s="102" t="s">
        <v>216</v>
      </c>
      <c r="C57" s="103">
        <v>39</v>
      </c>
      <c r="D57" s="72"/>
      <c r="E57" s="72"/>
      <c r="F57" s="72"/>
      <c r="G57" s="72"/>
      <c r="H57" s="72"/>
      <c r="I57" s="72"/>
    </row>
    <row r="58" spans="1:10">
      <c r="B58" s="73" t="s">
        <v>217</v>
      </c>
      <c r="C58" s="99">
        <v>40</v>
      </c>
      <c r="D58" s="72">
        <f t="shared" ref="D58:I58" si="30">SUM(D16-D39)</f>
        <v>0</v>
      </c>
      <c r="E58" s="72">
        <f t="shared" si="30"/>
        <v>0</v>
      </c>
      <c r="F58" s="72">
        <f t="shared" si="30"/>
        <v>0</v>
      </c>
      <c r="G58" s="72">
        <f t="shared" si="30"/>
        <v>7.2759576141834259E-12</v>
      </c>
      <c r="H58" s="72">
        <f t="shared" si="30"/>
        <v>0</v>
      </c>
      <c r="I58" s="72">
        <f t="shared" si="30"/>
        <v>0</v>
      </c>
    </row>
    <row r="59" spans="1:10">
      <c r="B59" s="82" t="s">
        <v>218</v>
      </c>
      <c r="C59" s="82"/>
      <c r="D59" s="91"/>
      <c r="E59" s="91"/>
      <c r="F59" s="91"/>
      <c r="G59" s="91"/>
      <c r="H59" s="91"/>
      <c r="I59" s="91"/>
    </row>
    <row r="61" spans="1:10">
      <c r="B61" s="22" t="s">
        <v>257</v>
      </c>
    </row>
    <row r="62" spans="1:10">
      <c r="G62" t="s">
        <v>76</v>
      </c>
    </row>
    <row r="63" spans="1:10">
      <c r="A63" s="8" t="s">
        <v>36</v>
      </c>
      <c r="B63" s="52" t="s">
        <v>35</v>
      </c>
      <c r="C63" s="48" t="s">
        <v>71</v>
      </c>
      <c r="D63" s="48" t="s">
        <v>71</v>
      </c>
      <c r="E63" s="48" t="s">
        <v>71</v>
      </c>
      <c r="F63" s="48" t="s">
        <v>71</v>
      </c>
      <c r="G63" s="48" t="s">
        <v>71</v>
      </c>
      <c r="H63" s="60" t="s">
        <v>71</v>
      </c>
    </row>
    <row r="64" spans="1:10">
      <c r="A64" s="47" t="s">
        <v>32</v>
      </c>
      <c r="B64" s="53"/>
      <c r="C64" s="49" t="s">
        <v>77</v>
      </c>
      <c r="D64" s="49" t="s">
        <v>321</v>
      </c>
      <c r="E64" s="49" t="s">
        <v>85</v>
      </c>
      <c r="F64" s="49" t="s">
        <v>85</v>
      </c>
      <c r="G64" s="49" t="s">
        <v>85</v>
      </c>
      <c r="H64" s="61" t="s">
        <v>85</v>
      </c>
    </row>
    <row r="65" spans="1:8">
      <c r="A65" s="47"/>
      <c r="B65" s="53"/>
      <c r="C65" s="312" t="s">
        <v>339</v>
      </c>
      <c r="D65" s="49"/>
      <c r="E65" s="49" t="s">
        <v>26</v>
      </c>
      <c r="F65" s="49" t="s">
        <v>10</v>
      </c>
      <c r="G65" s="49" t="s">
        <v>8</v>
      </c>
      <c r="H65" s="61" t="s">
        <v>70</v>
      </c>
    </row>
    <row r="66" spans="1:8">
      <c r="A66" s="55"/>
      <c r="B66" s="54"/>
      <c r="C66" s="50" t="s">
        <v>245</v>
      </c>
      <c r="D66" s="50" t="s">
        <v>245</v>
      </c>
      <c r="E66" s="50" t="s">
        <v>245</v>
      </c>
      <c r="F66" s="50" t="s">
        <v>245</v>
      </c>
      <c r="G66" s="50" t="s">
        <v>245</v>
      </c>
      <c r="H66" s="62" t="s">
        <v>245</v>
      </c>
    </row>
    <row r="67" spans="1:8">
      <c r="A67" s="6" t="s">
        <v>31</v>
      </c>
      <c r="B67" s="6" t="s">
        <v>30</v>
      </c>
      <c r="C67" s="6">
        <v>1</v>
      </c>
      <c r="D67" s="6">
        <v>2</v>
      </c>
      <c r="E67" s="6">
        <v>2</v>
      </c>
      <c r="F67" s="6">
        <v>3</v>
      </c>
      <c r="G67" s="44">
        <v>4</v>
      </c>
      <c r="H67" s="51" t="s">
        <v>88</v>
      </c>
    </row>
    <row r="68" spans="1:8">
      <c r="A68" s="4">
        <v>1</v>
      </c>
      <c r="B68" s="16" t="s">
        <v>50</v>
      </c>
      <c r="C68" s="12">
        <f t="shared" ref="C68:H68" si="31">C69+C70+C71+C72+C73+C74+C75+C76+C77+C78+C79+C80+C81+C82</f>
        <v>83460</v>
      </c>
      <c r="D68" s="12">
        <f t="shared" si="31"/>
        <v>84537.57</v>
      </c>
      <c r="E68" s="12">
        <f t="shared" si="31"/>
        <v>22803.66</v>
      </c>
      <c r="F68" s="12">
        <f t="shared" si="31"/>
        <v>25996.9</v>
      </c>
      <c r="G68" s="12">
        <f t="shared" si="31"/>
        <v>18347.78</v>
      </c>
      <c r="H68" s="12">
        <f t="shared" si="31"/>
        <v>17389.23</v>
      </c>
    </row>
    <row r="69" spans="1:8">
      <c r="A69" s="3"/>
      <c r="B69" s="9" t="s">
        <v>51</v>
      </c>
      <c r="C69" s="11">
        <v>418</v>
      </c>
      <c r="D69" s="11">
        <v>418</v>
      </c>
      <c r="E69" s="11">
        <v>130</v>
      </c>
      <c r="F69" s="11">
        <v>97</v>
      </c>
      <c r="G69" s="11">
        <v>23.85</v>
      </c>
      <c r="H69" s="45">
        <v>167.15</v>
      </c>
    </row>
    <row r="70" spans="1:8">
      <c r="A70" s="3"/>
      <c r="B70" s="9" t="s">
        <v>78</v>
      </c>
      <c r="C70" s="11">
        <v>0</v>
      </c>
      <c r="D70" s="11">
        <v>200</v>
      </c>
      <c r="E70" s="11">
        <v>0</v>
      </c>
      <c r="F70" s="11">
        <v>0</v>
      </c>
      <c r="G70" s="11">
        <v>150</v>
      </c>
      <c r="H70" s="45">
        <v>50</v>
      </c>
    </row>
    <row r="71" spans="1:8">
      <c r="A71" s="3"/>
      <c r="B71" s="9" t="s">
        <v>52</v>
      </c>
      <c r="C71" s="11">
        <v>17500</v>
      </c>
      <c r="D71" s="11">
        <v>17500</v>
      </c>
      <c r="E71" s="11">
        <v>5900</v>
      </c>
      <c r="F71" s="11">
        <v>5720</v>
      </c>
      <c r="G71" s="11">
        <v>5013</v>
      </c>
      <c r="H71" s="45">
        <v>867</v>
      </c>
    </row>
    <row r="72" spans="1:8">
      <c r="A72" s="3"/>
      <c r="B72" s="9" t="s">
        <v>53</v>
      </c>
      <c r="C72" s="11">
        <v>11270</v>
      </c>
      <c r="D72" s="11">
        <v>11270</v>
      </c>
      <c r="E72" s="11">
        <v>2849</v>
      </c>
      <c r="F72" s="11">
        <v>4580</v>
      </c>
      <c r="G72" s="11">
        <v>1223</v>
      </c>
      <c r="H72" s="45">
        <v>2618</v>
      </c>
    </row>
    <row r="73" spans="1:8">
      <c r="A73" s="3"/>
      <c r="B73" s="9" t="s">
        <v>54</v>
      </c>
      <c r="C73" s="11">
        <v>250</v>
      </c>
      <c r="D73" s="11">
        <v>250</v>
      </c>
      <c r="E73" s="11">
        <v>90</v>
      </c>
      <c r="F73" s="11">
        <v>100</v>
      </c>
      <c r="G73" s="11">
        <v>26</v>
      </c>
      <c r="H73" s="45">
        <v>34</v>
      </c>
    </row>
    <row r="74" spans="1:8">
      <c r="A74" s="3"/>
      <c r="B74" s="9" t="s">
        <v>55</v>
      </c>
      <c r="C74" s="11">
        <v>4900</v>
      </c>
      <c r="D74" s="11">
        <v>4900</v>
      </c>
      <c r="E74" s="11">
        <v>1210</v>
      </c>
      <c r="F74" s="11">
        <v>1450</v>
      </c>
      <c r="G74" s="11">
        <v>1020</v>
      </c>
      <c r="H74" s="45">
        <v>1220</v>
      </c>
    </row>
    <row r="75" spans="1:8">
      <c r="A75" s="3"/>
      <c r="B75" s="9" t="s">
        <v>56</v>
      </c>
      <c r="C75" s="11">
        <v>330</v>
      </c>
      <c r="D75" s="11">
        <v>330</v>
      </c>
      <c r="E75" s="11">
        <v>80</v>
      </c>
      <c r="F75" s="11">
        <v>110</v>
      </c>
      <c r="G75" s="11">
        <v>70</v>
      </c>
      <c r="H75" s="45">
        <v>70</v>
      </c>
    </row>
    <row r="76" spans="1:8">
      <c r="A76" s="3"/>
      <c r="B76" s="9" t="s">
        <v>57</v>
      </c>
      <c r="C76" s="11">
        <v>750</v>
      </c>
      <c r="D76" s="11">
        <v>750</v>
      </c>
      <c r="E76" s="11">
        <v>200</v>
      </c>
      <c r="F76" s="11">
        <v>250</v>
      </c>
      <c r="G76" s="11">
        <v>130</v>
      </c>
      <c r="H76" s="45">
        <v>170</v>
      </c>
    </row>
    <row r="77" spans="1:8">
      <c r="A77" s="3"/>
      <c r="B77" s="9" t="s">
        <v>58</v>
      </c>
      <c r="C77" s="11">
        <v>2050</v>
      </c>
      <c r="D77" s="11">
        <v>2050</v>
      </c>
      <c r="E77" s="11">
        <v>550</v>
      </c>
      <c r="F77" s="11">
        <v>800</v>
      </c>
      <c r="G77" s="11">
        <v>40</v>
      </c>
      <c r="H77" s="45">
        <v>660</v>
      </c>
    </row>
    <row r="78" spans="1:8">
      <c r="A78" s="3"/>
      <c r="B78" s="9" t="s">
        <v>59</v>
      </c>
      <c r="C78" s="11">
        <v>700</v>
      </c>
      <c r="D78" s="11">
        <v>700</v>
      </c>
      <c r="E78" s="11">
        <v>150</v>
      </c>
      <c r="F78" s="11">
        <v>250</v>
      </c>
      <c r="G78" s="11">
        <v>150</v>
      </c>
      <c r="H78" s="45">
        <v>150</v>
      </c>
    </row>
    <row r="79" spans="1:8">
      <c r="A79" s="3"/>
      <c r="B79" s="9" t="s">
        <v>87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45">
        <v>0</v>
      </c>
    </row>
    <row r="80" spans="1:8">
      <c r="A80" s="3"/>
      <c r="B80" s="9" t="s">
        <v>67</v>
      </c>
      <c r="C80" s="11">
        <v>170</v>
      </c>
      <c r="D80" s="11">
        <v>1014.57</v>
      </c>
      <c r="E80" s="11">
        <v>15.66</v>
      </c>
      <c r="F80" s="11">
        <v>89.9</v>
      </c>
      <c r="G80" s="11">
        <v>200.5</v>
      </c>
      <c r="H80" s="45">
        <v>708.51</v>
      </c>
    </row>
    <row r="81" spans="1:8">
      <c r="A81" s="3"/>
      <c r="B81" s="9" t="s">
        <v>60</v>
      </c>
      <c r="C81" s="11">
        <v>45000</v>
      </c>
      <c r="D81" s="11">
        <v>45000</v>
      </c>
      <c r="E81" s="11">
        <v>11591</v>
      </c>
      <c r="F81" s="11">
        <v>12500</v>
      </c>
      <c r="G81" s="11">
        <v>10272.43</v>
      </c>
      <c r="H81" s="45">
        <v>10636.57</v>
      </c>
    </row>
    <row r="82" spans="1:8">
      <c r="A82" s="3"/>
      <c r="B82" s="9" t="s">
        <v>61</v>
      </c>
      <c r="C82" s="11">
        <v>122</v>
      </c>
      <c r="D82" s="11">
        <v>155</v>
      </c>
      <c r="E82" s="11">
        <v>38</v>
      </c>
      <c r="F82" s="11">
        <v>50</v>
      </c>
      <c r="G82" s="11">
        <v>29</v>
      </c>
      <c r="H82" s="45">
        <v>38</v>
      </c>
    </row>
    <row r="83" spans="1:8">
      <c r="A83" s="4">
        <v>2</v>
      </c>
      <c r="B83" s="16" t="s">
        <v>29</v>
      </c>
      <c r="C83" s="12">
        <f t="shared" ref="C83:H83" si="32">C84+C85</f>
        <v>58192</v>
      </c>
      <c r="D83" s="12">
        <f t="shared" si="32"/>
        <v>59309</v>
      </c>
      <c r="E83" s="12">
        <f t="shared" si="32"/>
        <v>16798</v>
      </c>
      <c r="F83" s="12">
        <f t="shared" si="32"/>
        <v>16504</v>
      </c>
      <c r="G83" s="12">
        <f t="shared" si="32"/>
        <v>14414</v>
      </c>
      <c r="H83" s="12">
        <f t="shared" si="32"/>
        <v>11593</v>
      </c>
    </row>
    <row r="84" spans="1:8">
      <c r="A84" s="3"/>
      <c r="B84" s="9" t="s">
        <v>62</v>
      </c>
      <c r="C84" s="11">
        <v>57933</v>
      </c>
      <c r="D84" s="11">
        <v>59189</v>
      </c>
      <c r="E84" s="11">
        <v>16749</v>
      </c>
      <c r="F84" s="11">
        <v>16434</v>
      </c>
      <c r="G84" s="11">
        <v>14347</v>
      </c>
      <c r="H84" s="45">
        <v>11659</v>
      </c>
    </row>
    <row r="85" spans="1:8">
      <c r="A85" s="3"/>
      <c r="B85" s="9" t="s">
        <v>63</v>
      </c>
      <c r="C85" s="11">
        <v>259</v>
      </c>
      <c r="D85" s="11">
        <v>120</v>
      </c>
      <c r="E85" s="11">
        <v>49</v>
      </c>
      <c r="F85" s="11">
        <v>70</v>
      </c>
      <c r="G85" s="11">
        <v>67</v>
      </c>
      <c r="H85" s="45">
        <v>-66</v>
      </c>
    </row>
    <row r="86" spans="1:8">
      <c r="A86" s="4">
        <v>3</v>
      </c>
      <c r="B86" s="16" t="s">
        <v>28</v>
      </c>
      <c r="C86" s="12">
        <f t="shared" ref="C86:H86" si="33">C89+C90+C91+C87+C92+C93+C88</f>
        <v>15244</v>
      </c>
      <c r="D86" s="12">
        <f t="shared" si="33"/>
        <v>14845.05</v>
      </c>
      <c r="E86" s="12">
        <f t="shared" si="33"/>
        <v>2631.4</v>
      </c>
      <c r="F86" s="12">
        <f t="shared" si="33"/>
        <v>6466.1</v>
      </c>
      <c r="G86" s="12">
        <f t="shared" si="33"/>
        <v>1514.71</v>
      </c>
      <c r="H86" s="12">
        <f t="shared" si="33"/>
        <v>4232.84</v>
      </c>
    </row>
    <row r="87" spans="1:8">
      <c r="A87" s="4"/>
      <c r="B87" s="58" t="s">
        <v>248</v>
      </c>
      <c r="C87" s="59">
        <v>323</v>
      </c>
      <c r="D87" s="59">
        <v>0</v>
      </c>
      <c r="E87" s="59">
        <v>0</v>
      </c>
      <c r="F87" s="59">
        <v>87</v>
      </c>
      <c r="G87" s="59">
        <v>-87</v>
      </c>
      <c r="H87" s="45">
        <v>0</v>
      </c>
    </row>
    <row r="88" spans="1:8">
      <c r="A88" s="4"/>
      <c r="B88" s="127" t="s">
        <v>269</v>
      </c>
      <c r="C88" s="59">
        <v>363</v>
      </c>
      <c r="D88" s="59">
        <v>536</v>
      </c>
      <c r="E88" s="59">
        <v>0</v>
      </c>
      <c r="F88" s="59">
        <v>180</v>
      </c>
      <c r="G88" s="59">
        <v>273</v>
      </c>
      <c r="H88" s="45">
        <v>83</v>
      </c>
    </row>
    <row r="89" spans="1:8">
      <c r="A89" s="3"/>
      <c r="B89" s="9" t="s">
        <v>64</v>
      </c>
      <c r="C89" s="11">
        <v>11000</v>
      </c>
      <c r="D89" s="11">
        <v>11000</v>
      </c>
      <c r="E89" s="11">
        <v>1721</v>
      </c>
      <c r="F89" s="11">
        <v>5079</v>
      </c>
      <c r="G89" s="11">
        <v>530</v>
      </c>
      <c r="H89" s="45">
        <v>3670</v>
      </c>
    </row>
    <row r="90" spans="1:8">
      <c r="A90" s="3"/>
      <c r="B90" s="9" t="s">
        <v>65</v>
      </c>
      <c r="C90" s="11">
        <v>330</v>
      </c>
      <c r="D90" s="11">
        <v>330</v>
      </c>
      <c r="E90" s="11">
        <v>44.2</v>
      </c>
      <c r="F90" s="11">
        <v>125.8</v>
      </c>
      <c r="G90" s="11">
        <v>100</v>
      </c>
      <c r="H90" s="45">
        <v>60</v>
      </c>
    </row>
    <row r="91" spans="1:8">
      <c r="A91" s="3"/>
      <c r="B91" s="9" t="s">
        <v>66</v>
      </c>
      <c r="C91" s="11">
        <v>150</v>
      </c>
      <c r="D91" s="11">
        <v>150</v>
      </c>
      <c r="E91" s="11">
        <v>18.8</v>
      </c>
      <c r="F91" s="11">
        <v>41.2</v>
      </c>
      <c r="G91" s="11">
        <v>50</v>
      </c>
      <c r="H91" s="45">
        <v>40</v>
      </c>
    </row>
    <row r="92" spans="1:8">
      <c r="A92" s="3"/>
      <c r="B92" s="9" t="s">
        <v>82</v>
      </c>
      <c r="C92" s="11">
        <v>320</v>
      </c>
      <c r="D92" s="11">
        <v>320</v>
      </c>
      <c r="E92" s="11">
        <v>120</v>
      </c>
      <c r="F92" s="11">
        <v>120</v>
      </c>
      <c r="G92" s="11">
        <v>0</v>
      </c>
      <c r="H92" s="45">
        <v>80</v>
      </c>
    </row>
    <row r="93" spans="1:8">
      <c r="A93" s="3"/>
      <c r="B93" s="9" t="s">
        <v>241</v>
      </c>
      <c r="C93" s="11">
        <v>2758</v>
      </c>
      <c r="D93" s="11">
        <v>2509.0500000000002</v>
      </c>
      <c r="E93" s="11">
        <v>727.4</v>
      </c>
      <c r="F93" s="11">
        <v>833.1</v>
      </c>
      <c r="G93" s="11">
        <v>648.71</v>
      </c>
      <c r="H93" s="45">
        <v>299.83999999999997</v>
      </c>
    </row>
    <row r="94" spans="1:8">
      <c r="A94" s="4">
        <v>4</v>
      </c>
      <c r="B94" s="16" t="s">
        <v>242</v>
      </c>
      <c r="C94" s="12">
        <v>1954</v>
      </c>
      <c r="D94" s="12">
        <v>2252.8000000000002</v>
      </c>
      <c r="E94" s="12">
        <v>0</v>
      </c>
      <c r="F94" s="12">
        <v>980</v>
      </c>
      <c r="G94" s="12">
        <v>872.8</v>
      </c>
      <c r="H94" s="18">
        <v>400</v>
      </c>
    </row>
    <row r="95" spans="1:8">
      <c r="A95" s="23" t="s">
        <v>26</v>
      </c>
      <c r="B95" s="23" t="s">
        <v>25</v>
      </c>
      <c r="C95" s="24">
        <f t="shared" ref="C95:H95" si="34">C68+C83+C86+C94</f>
        <v>158850</v>
      </c>
      <c r="D95" s="24">
        <f t="shared" si="34"/>
        <v>160944.41999999998</v>
      </c>
      <c r="E95" s="24">
        <f t="shared" si="34"/>
        <v>42233.060000000005</v>
      </c>
      <c r="F95" s="24">
        <f t="shared" si="34"/>
        <v>49947</v>
      </c>
      <c r="G95" s="24">
        <f t="shared" si="34"/>
        <v>35149.29</v>
      </c>
      <c r="H95" s="24">
        <f t="shared" si="34"/>
        <v>33615.07</v>
      </c>
    </row>
    <row r="96" spans="1:8">
      <c r="A96" s="4">
        <v>1</v>
      </c>
      <c r="B96" s="16" t="s">
        <v>24</v>
      </c>
      <c r="C96" s="12">
        <f>C97+C98+C100</f>
        <v>7355</v>
      </c>
      <c r="D96" s="12">
        <f>D97+D98+D100+D99</f>
        <v>6290.9400000000005</v>
      </c>
      <c r="E96" s="12">
        <f>E97+E98+E100+E99</f>
        <v>1591.5</v>
      </c>
      <c r="F96" s="12">
        <f>F97+F98+F100+F99</f>
        <v>2065.12</v>
      </c>
      <c r="G96" s="12">
        <f>G97+G98+G100+G99</f>
        <v>1782.9499999999998</v>
      </c>
      <c r="H96" s="12">
        <f>H97+H98+H100+H99</f>
        <v>851.37</v>
      </c>
    </row>
    <row r="97" spans="1:8">
      <c r="A97" s="3"/>
      <c r="B97" s="10" t="s">
        <v>37</v>
      </c>
      <c r="C97" s="11">
        <v>4800</v>
      </c>
      <c r="D97" s="11">
        <v>3991.34</v>
      </c>
      <c r="E97" s="11">
        <v>1178</v>
      </c>
      <c r="F97" s="11">
        <v>1369</v>
      </c>
      <c r="G97" s="11">
        <v>1008.78</v>
      </c>
      <c r="H97" s="45">
        <v>435.56</v>
      </c>
    </row>
    <row r="98" spans="1:8">
      <c r="A98" s="3"/>
      <c r="B98" s="10" t="s">
        <v>38</v>
      </c>
      <c r="C98" s="11">
        <v>2575</v>
      </c>
      <c r="D98" s="11">
        <v>2284.1</v>
      </c>
      <c r="E98" s="11">
        <v>420</v>
      </c>
      <c r="F98" s="11">
        <v>700.62</v>
      </c>
      <c r="G98" s="11">
        <v>743.17</v>
      </c>
      <c r="H98" s="45">
        <v>420.31</v>
      </c>
    </row>
    <row r="99" spans="1:8">
      <c r="A99" s="3"/>
      <c r="B99" s="10" t="s">
        <v>366</v>
      </c>
      <c r="C99" s="11">
        <v>0</v>
      </c>
      <c r="D99" s="11">
        <v>35.5</v>
      </c>
      <c r="E99" s="11">
        <v>0</v>
      </c>
      <c r="F99" s="11">
        <v>0</v>
      </c>
      <c r="G99" s="11">
        <v>35.5</v>
      </c>
      <c r="H99" s="45">
        <v>0</v>
      </c>
    </row>
    <row r="100" spans="1:8">
      <c r="A100" s="3"/>
      <c r="B100" s="10" t="s">
        <v>48</v>
      </c>
      <c r="C100" s="11">
        <v>-20</v>
      </c>
      <c r="D100" s="11">
        <v>-20</v>
      </c>
      <c r="E100" s="11">
        <v>-6.5</v>
      </c>
      <c r="F100" s="11">
        <v>-4.5</v>
      </c>
      <c r="G100" s="11">
        <v>-4.5</v>
      </c>
      <c r="H100" s="45">
        <v>-4.5</v>
      </c>
    </row>
    <row r="101" spans="1:8">
      <c r="A101" s="3"/>
      <c r="B101" s="67" t="s">
        <v>24</v>
      </c>
      <c r="C101" s="63">
        <v>7355</v>
      </c>
      <c r="D101" s="63">
        <v>6290.94</v>
      </c>
      <c r="E101" s="63">
        <v>1591.5</v>
      </c>
      <c r="F101" s="63">
        <v>2065.12</v>
      </c>
      <c r="G101" s="63">
        <v>1782.95</v>
      </c>
      <c r="H101" s="64">
        <v>851.37</v>
      </c>
    </row>
    <row r="102" spans="1:8">
      <c r="A102" s="4">
        <v>2</v>
      </c>
      <c r="B102" s="16" t="s">
        <v>23</v>
      </c>
      <c r="C102" s="12">
        <f t="shared" ref="C102:H102" si="35">C103+C104+C105</f>
        <v>724</v>
      </c>
      <c r="D102" s="12">
        <f t="shared" si="35"/>
        <v>795.48</v>
      </c>
      <c r="E102" s="12">
        <f t="shared" si="35"/>
        <v>112</v>
      </c>
      <c r="F102" s="12">
        <f t="shared" si="35"/>
        <v>250</v>
      </c>
      <c r="G102" s="12">
        <f t="shared" si="35"/>
        <v>260</v>
      </c>
      <c r="H102" s="12">
        <f t="shared" si="35"/>
        <v>173.48000000000002</v>
      </c>
    </row>
    <row r="103" spans="1:8">
      <c r="A103" s="3"/>
      <c r="B103" s="10" t="s">
        <v>41</v>
      </c>
      <c r="C103" s="20">
        <v>424</v>
      </c>
      <c r="D103" s="20">
        <v>524</v>
      </c>
      <c r="E103" s="20">
        <v>112</v>
      </c>
      <c r="F103" s="20">
        <v>150</v>
      </c>
      <c r="G103" s="20">
        <v>160</v>
      </c>
      <c r="H103" s="45">
        <v>102</v>
      </c>
    </row>
    <row r="104" spans="1:8">
      <c r="A104" s="3"/>
      <c r="B104" s="10" t="s">
        <v>89</v>
      </c>
      <c r="C104" s="20">
        <v>100</v>
      </c>
      <c r="D104" s="20">
        <v>71.48</v>
      </c>
      <c r="E104" s="20">
        <v>0</v>
      </c>
      <c r="F104" s="20">
        <v>0</v>
      </c>
      <c r="G104" s="20">
        <v>0</v>
      </c>
      <c r="H104" s="45">
        <v>71.48</v>
      </c>
    </row>
    <row r="105" spans="1:8">
      <c r="A105" s="3"/>
      <c r="B105" s="16" t="s">
        <v>79</v>
      </c>
      <c r="C105" s="20">
        <v>200</v>
      </c>
      <c r="D105" s="20">
        <v>200</v>
      </c>
      <c r="E105" s="20">
        <v>0</v>
      </c>
      <c r="F105" s="20">
        <v>100</v>
      </c>
      <c r="G105" s="20">
        <v>100</v>
      </c>
      <c r="H105" s="45">
        <v>0</v>
      </c>
    </row>
    <row r="106" spans="1:8">
      <c r="A106" s="3"/>
      <c r="B106" s="66" t="s">
        <v>90</v>
      </c>
      <c r="C106" s="65">
        <v>100</v>
      </c>
      <c r="D106" s="65">
        <v>71.48</v>
      </c>
      <c r="E106" s="65">
        <v>0</v>
      </c>
      <c r="F106" s="65">
        <v>0</v>
      </c>
      <c r="G106" s="65">
        <v>0</v>
      </c>
      <c r="H106" s="64">
        <v>71.48</v>
      </c>
    </row>
    <row r="107" spans="1:8">
      <c r="A107" s="3"/>
      <c r="B107" s="66" t="s">
        <v>91</v>
      </c>
      <c r="C107" s="65">
        <v>200</v>
      </c>
      <c r="D107" s="65">
        <v>200</v>
      </c>
      <c r="E107" s="65">
        <v>0</v>
      </c>
      <c r="F107" s="65">
        <v>100</v>
      </c>
      <c r="G107" s="65">
        <v>100</v>
      </c>
      <c r="H107" s="64">
        <v>0</v>
      </c>
    </row>
    <row r="108" spans="1:8">
      <c r="A108" s="3"/>
      <c r="B108" s="66" t="s">
        <v>92</v>
      </c>
      <c r="C108" s="65">
        <v>424</v>
      </c>
      <c r="D108" s="65">
        <v>524</v>
      </c>
      <c r="E108" s="65">
        <v>112</v>
      </c>
      <c r="F108" s="65">
        <v>150</v>
      </c>
      <c r="G108" s="65">
        <v>160</v>
      </c>
      <c r="H108" s="64">
        <v>102</v>
      </c>
    </row>
    <row r="109" spans="1:8">
      <c r="A109" s="4">
        <v>3</v>
      </c>
      <c r="B109" s="31" t="s">
        <v>73</v>
      </c>
      <c r="C109" s="12">
        <f t="shared" ref="C109:H109" si="36">C110+C111</f>
        <v>3210</v>
      </c>
      <c r="D109" s="12">
        <f t="shared" si="36"/>
        <v>3210</v>
      </c>
      <c r="E109" s="12">
        <f t="shared" si="36"/>
        <v>1170</v>
      </c>
      <c r="F109" s="12">
        <f t="shared" si="36"/>
        <v>1200</v>
      </c>
      <c r="G109" s="12">
        <f t="shared" si="36"/>
        <v>830</v>
      </c>
      <c r="H109" s="12">
        <f t="shared" si="36"/>
        <v>10</v>
      </c>
    </row>
    <row r="110" spans="1:8">
      <c r="A110" s="4"/>
      <c r="B110" s="67" t="s">
        <v>94</v>
      </c>
      <c r="C110" s="63">
        <v>3200</v>
      </c>
      <c r="D110" s="63">
        <v>3200</v>
      </c>
      <c r="E110" s="63">
        <v>1170</v>
      </c>
      <c r="F110" s="63">
        <v>1200</v>
      </c>
      <c r="G110" s="65">
        <v>830</v>
      </c>
      <c r="H110" s="64">
        <v>0</v>
      </c>
    </row>
    <row r="111" spans="1:8">
      <c r="A111" s="4"/>
      <c r="B111" s="67" t="s">
        <v>249</v>
      </c>
      <c r="C111" s="63">
        <v>10</v>
      </c>
      <c r="D111" s="63">
        <v>10</v>
      </c>
      <c r="E111" s="63">
        <v>0</v>
      </c>
      <c r="F111" s="63">
        <v>0</v>
      </c>
      <c r="G111" s="65">
        <v>0</v>
      </c>
      <c r="H111" s="64">
        <v>10</v>
      </c>
    </row>
    <row r="112" spans="1:8">
      <c r="A112" s="4">
        <v>4</v>
      </c>
      <c r="B112" s="16" t="s">
        <v>22</v>
      </c>
      <c r="C112" s="12">
        <f t="shared" ref="C112:H112" si="37">C113</f>
        <v>20</v>
      </c>
      <c r="D112" s="12">
        <f t="shared" si="37"/>
        <v>20</v>
      </c>
      <c r="E112" s="12">
        <f t="shared" si="37"/>
        <v>6.5</v>
      </c>
      <c r="F112" s="12">
        <f t="shared" si="37"/>
        <v>6</v>
      </c>
      <c r="G112" s="12">
        <f t="shared" si="37"/>
        <v>5.5</v>
      </c>
      <c r="H112" s="12">
        <f t="shared" si="37"/>
        <v>2</v>
      </c>
    </row>
    <row r="113" spans="1:8">
      <c r="A113" s="3"/>
      <c r="B113" s="10" t="s">
        <v>44</v>
      </c>
      <c r="C113" s="13">
        <v>20</v>
      </c>
      <c r="D113" s="13">
        <v>20</v>
      </c>
      <c r="E113" s="13">
        <v>6.5</v>
      </c>
      <c r="F113" s="13">
        <v>6</v>
      </c>
      <c r="G113" s="13">
        <v>5.5</v>
      </c>
      <c r="H113" s="45">
        <v>2</v>
      </c>
    </row>
    <row r="114" spans="1:8">
      <c r="A114" s="3"/>
      <c r="B114" s="67" t="s">
        <v>95</v>
      </c>
      <c r="C114" s="68">
        <v>20</v>
      </c>
      <c r="D114" s="68">
        <v>20</v>
      </c>
      <c r="E114" s="68">
        <v>6.5</v>
      </c>
      <c r="F114" s="68">
        <v>6</v>
      </c>
      <c r="G114" s="68">
        <v>5.5</v>
      </c>
      <c r="H114" s="64">
        <v>2</v>
      </c>
    </row>
    <row r="115" spans="1:8">
      <c r="A115" s="4">
        <v>5</v>
      </c>
      <c r="B115" s="16" t="s">
        <v>21</v>
      </c>
      <c r="C115" s="12">
        <f t="shared" ref="C115:H115" si="38">C116+C117+C118+C119</f>
        <v>2622</v>
      </c>
      <c r="D115" s="12">
        <f t="shared" si="38"/>
        <v>2214.5800000000004</v>
      </c>
      <c r="E115" s="12">
        <f t="shared" si="38"/>
        <v>627.20000000000005</v>
      </c>
      <c r="F115" s="12">
        <f t="shared" si="38"/>
        <v>617.23</v>
      </c>
      <c r="G115" s="12">
        <f t="shared" si="38"/>
        <v>597.29</v>
      </c>
      <c r="H115" s="12">
        <f t="shared" si="38"/>
        <v>372.86</v>
      </c>
    </row>
    <row r="116" spans="1:8">
      <c r="A116" s="3"/>
      <c r="B116" s="10" t="s">
        <v>37</v>
      </c>
      <c r="C116" s="13">
        <v>42</v>
      </c>
      <c r="D116" s="13">
        <v>23.9</v>
      </c>
      <c r="E116" s="13">
        <v>8.6999999999999993</v>
      </c>
      <c r="F116" s="13">
        <v>12.33</v>
      </c>
      <c r="G116" s="13">
        <v>0.81</v>
      </c>
      <c r="H116" s="45">
        <v>2.06</v>
      </c>
    </row>
    <row r="117" spans="1:8">
      <c r="A117" s="3"/>
      <c r="B117" s="10" t="s">
        <v>38</v>
      </c>
      <c r="C117" s="13">
        <v>70</v>
      </c>
      <c r="D117" s="13">
        <v>64.88</v>
      </c>
      <c r="E117" s="13">
        <v>10.5</v>
      </c>
      <c r="F117" s="13">
        <v>20.9</v>
      </c>
      <c r="G117" s="13">
        <v>23.98</v>
      </c>
      <c r="H117" s="45">
        <v>9.5</v>
      </c>
    </row>
    <row r="118" spans="1:8">
      <c r="A118" s="3"/>
      <c r="B118" s="10" t="s">
        <v>41</v>
      </c>
      <c r="C118" s="13">
        <v>2360</v>
      </c>
      <c r="D118" s="13">
        <v>2125.8000000000002</v>
      </c>
      <c r="E118" s="13">
        <v>608</v>
      </c>
      <c r="F118" s="13">
        <v>584</v>
      </c>
      <c r="G118" s="13">
        <v>572.5</v>
      </c>
      <c r="H118" s="45">
        <v>361.3</v>
      </c>
    </row>
    <row r="119" spans="1:8">
      <c r="A119" s="3"/>
      <c r="B119" s="10" t="s">
        <v>84</v>
      </c>
      <c r="C119" s="13">
        <v>150</v>
      </c>
      <c r="D119" s="13">
        <v>0</v>
      </c>
      <c r="E119" s="13">
        <v>0</v>
      </c>
      <c r="F119" s="13">
        <v>0</v>
      </c>
      <c r="G119" s="13">
        <v>0</v>
      </c>
      <c r="H119" s="45">
        <v>0</v>
      </c>
    </row>
    <row r="120" spans="1:8">
      <c r="A120" s="3"/>
      <c r="B120" s="67" t="s">
        <v>96</v>
      </c>
      <c r="C120" s="68">
        <v>2360</v>
      </c>
      <c r="D120" s="68">
        <v>2125.8000000000002</v>
      </c>
      <c r="E120" s="68">
        <v>608</v>
      </c>
      <c r="F120" s="68">
        <v>584</v>
      </c>
      <c r="G120" s="68">
        <v>572.5</v>
      </c>
      <c r="H120" s="64">
        <v>361.3</v>
      </c>
    </row>
    <row r="121" spans="1:8">
      <c r="A121" s="3"/>
      <c r="B121" s="67" t="s">
        <v>97</v>
      </c>
      <c r="C121" s="68">
        <v>262</v>
      </c>
      <c r="D121" s="68">
        <v>88.78</v>
      </c>
      <c r="E121" s="68">
        <v>19.2</v>
      </c>
      <c r="F121" s="68">
        <v>33.229999999999997</v>
      </c>
      <c r="G121" s="68">
        <v>24.79</v>
      </c>
      <c r="H121" s="64">
        <v>11.56</v>
      </c>
    </row>
    <row r="122" spans="1:8">
      <c r="A122" s="4">
        <v>6</v>
      </c>
      <c r="B122" s="16" t="s">
        <v>20</v>
      </c>
      <c r="C122" s="12">
        <f t="shared" ref="C122:H122" si="39">C123+C124+C125+C126+C127+C128</f>
        <v>60646</v>
      </c>
      <c r="D122" s="12">
        <f t="shared" si="39"/>
        <v>62095.250000000007</v>
      </c>
      <c r="E122" s="12">
        <f t="shared" si="39"/>
        <v>18791.550000000003</v>
      </c>
      <c r="F122" s="12">
        <f t="shared" si="39"/>
        <v>16856.000000000004</v>
      </c>
      <c r="G122" s="12">
        <f t="shared" si="39"/>
        <v>14435.82</v>
      </c>
      <c r="H122" s="12">
        <f t="shared" si="39"/>
        <v>12011.880000000001</v>
      </c>
    </row>
    <row r="123" spans="1:8">
      <c r="A123" s="3"/>
      <c r="B123" s="10" t="s">
        <v>37</v>
      </c>
      <c r="C123" s="13">
        <v>52157</v>
      </c>
      <c r="D123" s="13">
        <v>53413</v>
      </c>
      <c r="E123" s="13">
        <v>15385</v>
      </c>
      <c r="F123" s="13">
        <v>14964</v>
      </c>
      <c r="G123" s="13">
        <v>12876</v>
      </c>
      <c r="H123" s="45">
        <v>10188</v>
      </c>
    </row>
    <row r="124" spans="1:8">
      <c r="A124" s="3"/>
      <c r="B124" s="10" t="s">
        <v>38</v>
      </c>
      <c r="C124" s="13">
        <v>7490</v>
      </c>
      <c r="D124" s="13">
        <v>7381.72</v>
      </c>
      <c r="E124" s="13">
        <v>3117.5</v>
      </c>
      <c r="F124" s="13">
        <v>1518.45</v>
      </c>
      <c r="G124" s="13">
        <v>1337.09</v>
      </c>
      <c r="H124" s="45">
        <v>1408.68</v>
      </c>
    </row>
    <row r="125" spans="1:8">
      <c r="A125" s="3"/>
      <c r="B125" s="10" t="s">
        <v>39</v>
      </c>
      <c r="C125" s="13">
        <v>265</v>
      </c>
      <c r="D125" s="13">
        <v>265.22000000000003</v>
      </c>
      <c r="E125" s="13">
        <v>74.150000000000006</v>
      </c>
      <c r="F125" s="13">
        <v>76.650000000000006</v>
      </c>
      <c r="G125" s="13">
        <v>40.22</v>
      </c>
      <c r="H125" s="45">
        <v>74.2</v>
      </c>
    </row>
    <row r="126" spans="1:8">
      <c r="A126" s="3"/>
      <c r="B126" s="10" t="s">
        <v>45</v>
      </c>
      <c r="C126" s="13">
        <v>161</v>
      </c>
      <c r="D126" s="13">
        <v>161</v>
      </c>
      <c r="E126" s="13">
        <v>21.9</v>
      </c>
      <c r="F126" s="13">
        <v>76.900000000000006</v>
      </c>
      <c r="G126" s="13">
        <v>1.5</v>
      </c>
      <c r="H126" s="45">
        <v>60.7</v>
      </c>
    </row>
    <row r="127" spans="1:8">
      <c r="A127" s="3"/>
      <c r="B127" s="10" t="s">
        <v>84</v>
      </c>
      <c r="C127" s="13">
        <v>577</v>
      </c>
      <c r="D127" s="13">
        <v>899.3</v>
      </c>
      <c r="E127" s="13">
        <v>197</v>
      </c>
      <c r="F127" s="13">
        <v>220</v>
      </c>
      <c r="G127" s="13">
        <v>202</v>
      </c>
      <c r="H127" s="45">
        <v>280.3</v>
      </c>
    </row>
    <row r="128" spans="1:8">
      <c r="A128" s="3"/>
      <c r="B128" s="10" t="s">
        <v>48</v>
      </c>
      <c r="C128" s="13">
        <v>-4</v>
      </c>
      <c r="D128" s="13">
        <v>-24.99</v>
      </c>
      <c r="E128" s="13">
        <v>-4</v>
      </c>
      <c r="F128" s="13">
        <v>0</v>
      </c>
      <c r="G128" s="13">
        <v>-20.99</v>
      </c>
      <c r="H128" s="45">
        <v>0</v>
      </c>
    </row>
    <row r="129" spans="1:8">
      <c r="A129" s="3"/>
      <c r="B129" s="67" t="s">
        <v>98</v>
      </c>
      <c r="C129" s="68">
        <v>10289.35</v>
      </c>
      <c r="D129" s="68">
        <v>10664.07</v>
      </c>
      <c r="E129" s="68">
        <v>2935.3</v>
      </c>
      <c r="F129" s="68">
        <v>2666.62</v>
      </c>
      <c r="G129" s="68">
        <v>2937.88</v>
      </c>
      <c r="H129" s="64">
        <v>2124.27</v>
      </c>
    </row>
    <row r="130" spans="1:8">
      <c r="A130" s="3"/>
      <c r="B130" s="67" t="s">
        <v>99</v>
      </c>
      <c r="C130" s="68">
        <v>15371.5</v>
      </c>
      <c r="D130" s="68">
        <v>17147.52</v>
      </c>
      <c r="E130" s="68">
        <v>5189.2</v>
      </c>
      <c r="F130" s="68">
        <v>4787.96</v>
      </c>
      <c r="G130" s="68">
        <v>4137.8999999999996</v>
      </c>
      <c r="H130" s="64">
        <v>3032.46</v>
      </c>
    </row>
    <row r="131" spans="1:8">
      <c r="A131" s="3"/>
      <c r="B131" s="67" t="s">
        <v>100</v>
      </c>
      <c r="C131" s="68">
        <v>34130.75</v>
      </c>
      <c r="D131" s="68">
        <v>33704.559999999998</v>
      </c>
      <c r="E131" s="68">
        <v>10410.950000000001</v>
      </c>
      <c r="F131" s="68">
        <v>9314.5</v>
      </c>
      <c r="G131" s="68">
        <v>7303.6</v>
      </c>
      <c r="H131" s="64">
        <v>6675.51</v>
      </c>
    </row>
    <row r="132" spans="1:8">
      <c r="A132" s="3"/>
      <c r="B132" s="67" t="s">
        <v>101</v>
      </c>
      <c r="C132" s="68">
        <v>657.4</v>
      </c>
      <c r="D132" s="68">
        <v>382.1</v>
      </c>
      <c r="E132" s="68">
        <v>59.1</v>
      </c>
      <c r="F132" s="68">
        <v>86.92</v>
      </c>
      <c r="G132" s="68">
        <v>56.44</v>
      </c>
      <c r="H132" s="64">
        <v>179.64</v>
      </c>
    </row>
    <row r="133" spans="1:8">
      <c r="A133" s="3"/>
      <c r="B133" s="67" t="s">
        <v>45</v>
      </c>
      <c r="C133" s="68">
        <v>197</v>
      </c>
      <c r="D133" s="68">
        <v>197</v>
      </c>
      <c r="E133" s="68">
        <v>197</v>
      </c>
      <c r="F133" s="68">
        <v>0</v>
      </c>
      <c r="G133" s="68">
        <v>0</v>
      </c>
      <c r="H133" s="64">
        <v>0</v>
      </c>
    </row>
    <row r="134" spans="1:8">
      <c r="A134" s="4">
        <v>7</v>
      </c>
      <c r="B134" s="16" t="s">
        <v>19</v>
      </c>
      <c r="C134" s="12">
        <f>C137+C135+C136</f>
        <v>2808</v>
      </c>
      <c r="D134" s="12">
        <f>D137+D135+D136+D138</f>
        <v>2901.8500000000004</v>
      </c>
      <c r="E134" s="12">
        <f>E137+E135+E136+E138</f>
        <v>734.9</v>
      </c>
      <c r="F134" s="12">
        <f>F137+F135+F136+F138</f>
        <v>859.6</v>
      </c>
      <c r="G134" s="12">
        <f>G137+G135+G136+G138</f>
        <v>658.01</v>
      </c>
      <c r="H134" s="12">
        <f>H137+H135+H136+H138</f>
        <v>649.33999999999992</v>
      </c>
    </row>
    <row r="135" spans="1:8">
      <c r="A135" s="4"/>
      <c r="B135" s="10" t="s">
        <v>37</v>
      </c>
      <c r="C135" s="33">
        <v>2758</v>
      </c>
      <c r="D135" s="33">
        <v>2509.0500000000002</v>
      </c>
      <c r="E135" s="33">
        <v>727.4</v>
      </c>
      <c r="F135" s="33">
        <v>833.1</v>
      </c>
      <c r="G135" s="33">
        <v>650.21</v>
      </c>
      <c r="H135" s="33">
        <v>298.33999999999997</v>
      </c>
    </row>
    <row r="136" spans="1:8">
      <c r="A136" s="4"/>
      <c r="B136" s="10" t="s">
        <v>38</v>
      </c>
      <c r="C136" s="33">
        <v>30</v>
      </c>
      <c r="D136" s="33">
        <v>172.8</v>
      </c>
      <c r="E136" s="33">
        <v>3</v>
      </c>
      <c r="F136" s="33">
        <v>21</v>
      </c>
      <c r="G136" s="33">
        <v>2.8</v>
      </c>
      <c r="H136" s="33">
        <v>146</v>
      </c>
    </row>
    <row r="137" spans="1:8">
      <c r="A137" s="3"/>
      <c r="B137" s="10" t="s">
        <v>39</v>
      </c>
      <c r="C137" s="185">
        <v>20</v>
      </c>
      <c r="D137" s="185">
        <v>20</v>
      </c>
      <c r="E137" s="185">
        <v>4.5</v>
      </c>
      <c r="F137" s="185">
        <v>5.5</v>
      </c>
      <c r="G137" s="185">
        <v>5</v>
      </c>
      <c r="H137" s="181">
        <v>5</v>
      </c>
    </row>
    <row r="138" spans="1:8">
      <c r="A138" s="3"/>
      <c r="B138" s="10" t="s">
        <v>84</v>
      </c>
      <c r="C138" s="185">
        <v>0</v>
      </c>
      <c r="D138" s="185">
        <v>200</v>
      </c>
      <c r="E138" s="185">
        <v>0</v>
      </c>
      <c r="F138" s="185">
        <v>0</v>
      </c>
      <c r="G138" s="185">
        <v>0</v>
      </c>
      <c r="H138" s="181">
        <v>200</v>
      </c>
    </row>
    <row r="139" spans="1:8">
      <c r="A139" s="3"/>
      <c r="B139" s="67" t="s">
        <v>243</v>
      </c>
      <c r="C139" s="68">
        <v>2788</v>
      </c>
      <c r="D139" s="68">
        <v>2881.85</v>
      </c>
      <c r="E139" s="68">
        <v>730.4</v>
      </c>
      <c r="F139" s="68">
        <v>854.1</v>
      </c>
      <c r="G139" s="68">
        <v>653.01</v>
      </c>
      <c r="H139" s="64">
        <v>644.34</v>
      </c>
    </row>
    <row r="140" spans="1:8">
      <c r="A140" s="3"/>
      <c r="B140" s="67" t="s">
        <v>102</v>
      </c>
      <c r="C140" s="68">
        <v>20</v>
      </c>
      <c r="D140" s="68">
        <v>20</v>
      </c>
      <c r="E140" s="68">
        <v>4.5</v>
      </c>
      <c r="F140" s="68">
        <v>5.5</v>
      </c>
      <c r="G140" s="68">
        <v>5</v>
      </c>
      <c r="H140" s="64">
        <v>5</v>
      </c>
    </row>
    <row r="141" spans="1:8">
      <c r="A141" s="4">
        <v>8</v>
      </c>
      <c r="B141" s="16" t="s">
        <v>18</v>
      </c>
      <c r="C141" s="12">
        <f>C142+C143+C144+C145+C146</f>
        <v>6654</v>
      </c>
      <c r="D141" s="12">
        <f>D142+D143+D144+D145+D146+D147</f>
        <v>6208.76</v>
      </c>
      <c r="E141" s="12">
        <f>E142+E143+E144+E145+E146+E147</f>
        <v>1718.67</v>
      </c>
      <c r="F141" s="12">
        <f>F142+F143+F144+F145+F146+F147</f>
        <v>2040.8200000000002</v>
      </c>
      <c r="G141" s="12">
        <f>G142+G143+G144+G145+G146+G147</f>
        <v>1619.5099999999998</v>
      </c>
      <c r="H141" s="12">
        <f>H142+H143+H144+H145+H146+H147</f>
        <v>829.76</v>
      </c>
    </row>
    <row r="142" spans="1:8">
      <c r="A142" s="3"/>
      <c r="B142" s="10" t="s">
        <v>37</v>
      </c>
      <c r="C142" s="13">
        <v>1615</v>
      </c>
      <c r="D142" s="13">
        <v>1329.25</v>
      </c>
      <c r="E142" s="13">
        <v>441</v>
      </c>
      <c r="F142" s="13">
        <v>401</v>
      </c>
      <c r="G142" s="13">
        <v>271.87</v>
      </c>
      <c r="H142" s="45">
        <v>215.38</v>
      </c>
    </row>
    <row r="143" spans="1:8">
      <c r="A143" s="3"/>
      <c r="B143" s="10" t="s">
        <v>38</v>
      </c>
      <c r="C143" s="13">
        <v>1614</v>
      </c>
      <c r="D143" s="13">
        <v>1139.8</v>
      </c>
      <c r="E143" s="13">
        <v>276</v>
      </c>
      <c r="F143" s="13">
        <v>470.1</v>
      </c>
      <c r="G143" s="13">
        <v>231</v>
      </c>
      <c r="H143" s="45">
        <v>162.69999999999999</v>
      </c>
    </row>
    <row r="144" spans="1:8">
      <c r="A144" s="3"/>
      <c r="B144" s="10" t="s">
        <v>41</v>
      </c>
      <c r="C144" s="13">
        <v>3280</v>
      </c>
      <c r="D144" s="13">
        <v>3242.11</v>
      </c>
      <c r="E144" s="13">
        <v>998.67</v>
      </c>
      <c r="F144" s="13">
        <v>1039.72</v>
      </c>
      <c r="G144" s="13">
        <v>959.04</v>
      </c>
      <c r="H144" s="45">
        <v>244.68</v>
      </c>
    </row>
    <row r="145" spans="1:8">
      <c r="A145" s="3"/>
      <c r="B145" s="10" t="s">
        <v>45</v>
      </c>
      <c r="C145" s="13">
        <v>20</v>
      </c>
      <c r="D145" s="13">
        <v>20</v>
      </c>
      <c r="E145" s="13">
        <v>3</v>
      </c>
      <c r="F145" s="13">
        <v>5</v>
      </c>
      <c r="G145" s="13">
        <v>5</v>
      </c>
      <c r="H145" s="45">
        <v>7</v>
      </c>
    </row>
    <row r="146" spans="1:8">
      <c r="A146" s="3"/>
      <c r="B146" s="10" t="s">
        <v>84</v>
      </c>
      <c r="C146" s="13">
        <v>125</v>
      </c>
      <c r="D146" s="13">
        <v>485</v>
      </c>
      <c r="E146" s="13">
        <v>0</v>
      </c>
      <c r="F146" s="13">
        <v>125</v>
      </c>
      <c r="G146" s="13">
        <v>160</v>
      </c>
      <c r="H146" s="45">
        <v>200</v>
      </c>
    </row>
    <row r="147" spans="1:8">
      <c r="A147" s="3"/>
      <c r="B147" s="10" t="s">
        <v>48</v>
      </c>
      <c r="C147" s="13">
        <v>0</v>
      </c>
      <c r="D147" s="13">
        <v>-7.4</v>
      </c>
      <c r="E147" s="13">
        <v>0</v>
      </c>
      <c r="F147" s="13">
        <v>0</v>
      </c>
      <c r="G147" s="13">
        <v>-7.4</v>
      </c>
      <c r="H147" s="45">
        <v>0</v>
      </c>
    </row>
    <row r="148" spans="1:8">
      <c r="A148" s="3"/>
      <c r="B148" s="67" t="s">
        <v>103</v>
      </c>
      <c r="C148" s="68">
        <v>1770</v>
      </c>
      <c r="D148" s="68">
        <v>1440.61</v>
      </c>
      <c r="E148" s="68">
        <v>428.67</v>
      </c>
      <c r="F148" s="68">
        <v>473.3</v>
      </c>
      <c r="G148" s="68">
        <v>347.32</v>
      </c>
      <c r="H148" s="64">
        <v>191.32</v>
      </c>
    </row>
    <row r="149" spans="1:8">
      <c r="A149" s="3"/>
      <c r="B149" s="67" t="s">
        <v>104</v>
      </c>
      <c r="C149" s="68">
        <v>280</v>
      </c>
      <c r="D149" s="68">
        <v>234.58</v>
      </c>
      <c r="E149" s="68">
        <v>75</v>
      </c>
      <c r="F149" s="68">
        <v>61</v>
      </c>
      <c r="G149" s="68">
        <v>45.22</v>
      </c>
      <c r="H149" s="64">
        <v>53.36</v>
      </c>
    </row>
    <row r="150" spans="1:8">
      <c r="A150" s="3"/>
      <c r="B150" s="67" t="s">
        <v>109</v>
      </c>
      <c r="C150" s="68">
        <v>60</v>
      </c>
      <c r="D150" s="68">
        <v>55.1</v>
      </c>
      <c r="E150" s="68">
        <v>15</v>
      </c>
      <c r="F150" s="68">
        <v>15</v>
      </c>
      <c r="G150" s="68">
        <v>15</v>
      </c>
      <c r="H150" s="64">
        <v>10.1</v>
      </c>
    </row>
    <row r="151" spans="1:8">
      <c r="A151" s="3"/>
      <c r="B151" s="67" t="s">
        <v>105</v>
      </c>
      <c r="C151" s="68">
        <v>1230</v>
      </c>
      <c r="D151" s="68">
        <v>1566.92</v>
      </c>
      <c r="E151" s="68">
        <v>495</v>
      </c>
      <c r="F151" s="68">
        <v>505.42</v>
      </c>
      <c r="G151" s="68">
        <v>566.5</v>
      </c>
      <c r="H151" s="64">
        <v>0</v>
      </c>
    </row>
    <row r="152" spans="1:8">
      <c r="A152" s="3"/>
      <c r="B152" s="67" t="s">
        <v>106</v>
      </c>
      <c r="C152" s="68">
        <v>20</v>
      </c>
      <c r="D152" s="68">
        <v>20</v>
      </c>
      <c r="E152" s="68">
        <v>3</v>
      </c>
      <c r="F152" s="68">
        <v>5</v>
      </c>
      <c r="G152" s="68">
        <v>5</v>
      </c>
      <c r="H152" s="64">
        <v>7</v>
      </c>
    </row>
    <row r="153" spans="1:8">
      <c r="A153" s="3"/>
      <c r="B153" s="67" t="s">
        <v>107</v>
      </c>
      <c r="C153" s="68">
        <v>3094</v>
      </c>
      <c r="D153" s="68">
        <v>2710.85</v>
      </c>
      <c r="E153" s="68">
        <v>651</v>
      </c>
      <c r="F153" s="68">
        <v>933.5</v>
      </c>
      <c r="G153" s="68">
        <v>565.47</v>
      </c>
      <c r="H153" s="64">
        <v>560.88</v>
      </c>
    </row>
    <row r="154" spans="1:8">
      <c r="A154" s="3"/>
      <c r="B154" s="67" t="s">
        <v>108</v>
      </c>
      <c r="C154" s="68">
        <v>200</v>
      </c>
      <c r="D154" s="68">
        <v>180.7</v>
      </c>
      <c r="E154" s="68">
        <v>51</v>
      </c>
      <c r="F154" s="68">
        <v>47.6</v>
      </c>
      <c r="G154" s="68">
        <v>75</v>
      </c>
      <c r="H154" s="64">
        <v>7.1</v>
      </c>
    </row>
    <row r="155" spans="1:8">
      <c r="A155" s="4">
        <v>9</v>
      </c>
      <c r="B155" s="16" t="s">
        <v>17</v>
      </c>
      <c r="C155" s="12">
        <f>C156+C157+C158+C159+C160</f>
        <v>16482</v>
      </c>
      <c r="D155" s="12">
        <f>D156+D157+D158+D159+D160+D161</f>
        <v>16637.2</v>
      </c>
      <c r="E155" s="12">
        <f>E156+E157+E158+E159+E160+E161</f>
        <v>2959.3</v>
      </c>
      <c r="F155" s="12">
        <f>F156+F157+F158+F159+F160+F161</f>
        <v>5537.8</v>
      </c>
      <c r="G155" s="12">
        <f>G156+G157+G158+G159+G160+G161</f>
        <v>4273.6100000000006</v>
      </c>
      <c r="H155" s="12">
        <f>H156+H157+H158+H159+H160+H161</f>
        <v>3866.49</v>
      </c>
    </row>
    <row r="156" spans="1:8">
      <c r="A156" s="3"/>
      <c r="B156" s="10" t="s">
        <v>37</v>
      </c>
      <c r="C156" s="13">
        <v>8354</v>
      </c>
      <c r="D156" s="13">
        <v>7361.97</v>
      </c>
      <c r="E156" s="13">
        <v>1825</v>
      </c>
      <c r="F156" s="13">
        <v>2379.84</v>
      </c>
      <c r="G156" s="13">
        <v>1923.81</v>
      </c>
      <c r="H156" s="45">
        <v>1233.32</v>
      </c>
    </row>
    <row r="157" spans="1:8">
      <c r="A157" s="3"/>
      <c r="B157" s="10" t="s">
        <v>38</v>
      </c>
      <c r="C157" s="13">
        <v>1690</v>
      </c>
      <c r="D157" s="13">
        <v>1646.89</v>
      </c>
      <c r="E157" s="13">
        <v>373</v>
      </c>
      <c r="F157" s="13">
        <v>530.26</v>
      </c>
      <c r="G157" s="13">
        <v>333.02</v>
      </c>
      <c r="H157" s="45">
        <v>410.61</v>
      </c>
    </row>
    <row r="158" spans="1:8">
      <c r="A158" s="3"/>
      <c r="B158" s="10" t="s">
        <v>41</v>
      </c>
      <c r="C158" s="13">
        <v>468</v>
      </c>
      <c r="D158" s="13">
        <v>437.34</v>
      </c>
      <c r="E158" s="13">
        <v>107.3</v>
      </c>
      <c r="F158" s="13">
        <v>120.7</v>
      </c>
      <c r="G158" s="13">
        <v>111.03</v>
      </c>
      <c r="H158" s="45">
        <v>98.31</v>
      </c>
    </row>
    <row r="159" spans="1:8">
      <c r="A159" s="3"/>
      <c r="B159" s="10" t="s">
        <v>250</v>
      </c>
      <c r="C159" s="13">
        <v>3077</v>
      </c>
      <c r="D159" s="13">
        <v>3782</v>
      </c>
      <c r="E159" s="13">
        <v>0</v>
      </c>
      <c r="F159" s="13">
        <v>1540</v>
      </c>
      <c r="G159" s="13">
        <v>1091.75</v>
      </c>
      <c r="H159" s="45">
        <v>1150.25</v>
      </c>
    </row>
    <row r="160" spans="1:8">
      <c r="A160" s="3"/>
      <c r="B160" s="10" t="s">
        <v>39</v>
      </c>
      <c r="C160" s="13">
        <v>2893</v>
      </c>
      <c r="D160" s="13">
        <v>3109</v>
      </c>
      <c r="E160" s="13">
        <v>654</v>
      </c>
      <c r="F160" s="13">
        <v>967</v>
      </c>
      <c r="G160" s="13">
        <v>814</v>
      </c>
      <c r="H160" s="45">
        <v>674</v>
      </c>
    </row>
    <row r="161" spans="1:8">
      <c r="A161" s="3"/>
      <c r="B161" s="10" t="s">
        <v>84</v>
      </c>
      <c r="C161" s="13">
        <v>0</v>
      </c>
      <c r="D161" s="13">
        <v>300</v>
      </c>
      <c r="E161" s="13">
        <v>0</v>
      </c>
      <c r="F161" s="13">
        <v>0</v>
      </c>
      <c r="G161" s="13">
        <v>0</v>
      </c>
      <c r="H161" s="45">
        <v>300</v>
      </c>
    </row>
    <row r="162" spans="1:8">
      <c r="A162" s="3"/>
      <c r="B162" s="67" t="s">
        <v>110</v>
      </c>
      <c r="C162" s="68">
        <v>3929</v>
      </c>
      <c r="D162" s="68">
        <v>5119.34</v>
      </c>
      <c r="E162" s="68">
        <v>227.3</v>
      </c>
      <c r="F162" s="68">
        <v>1810.7</v>
      </c>
      <c r="G162" s="68">
        <v>1367.78</v>
      </c>
      <c r="H162" s="64">
        <v>1710.56</v>
      </c>
    </row>
    <row r="163" spans="1:8">
      <c r="A163" s="3"/>
      <c r="B163" s="67" t="s">
        <v>111</v>
      </c>
      <c r="C163" s="68">
        <v>7823</v>
      </c>
      <c r="D163" s="68">
        <v>7094.83</v>
      </c>
      <c r="E163" s="68">
        <v>1679.8</v>
      </c>
      <c r="F163" s="68">
        <v>2028.5</v>
      </c>
      <c r="G163" s="68">
        <v>2028.46</v>
      </c>
      <c r="H163" s="64">
        <v>1358.07</v>
      </c>
    </row>
    <row r="164" spans="1:8">
      <c r="A164" s="3"/>
      <c r="B164" s="67" t="s">
        <v>112</v>
      </c>
      <c r="C164" s="68">
        <v>480</v>
      </c>
      <c r="D164" s="68">
        <v>480</v>
      </c>
      <c r="E164" s="68">
        <v>63</v>
      </c>
      <c r="F164" s="68">
        <v>167</v>
      </c>
      <c r="G164" s="68">
        <v>150</v>
      </c>
      <c r="H164" s="64">
        <v>100</v>
      </c>
    </row>
    <row r="165" spans="1:8">
      <c r="A165" s="3"/>
      <c r="B165" s="67" t="s">
        <v>113</v>
      </c>
      <c r="C165" s="68">
        <v>776</v>
      </c>
      <c r="D165" s="68">
        <v>728.7</v>
      </c>
      <c r="E165" s="68">
        <v>220.7</v>
      </c>
      <c r="F165" s="68">
        <v>232.69</v>
      </c>
      <c r="G165" s="68">
        <v>158.33000000000001</v>
      </c>
      <c r="H165" s="64">
        <v>116.98</v>
      </c>
    </row>
    <row r="166" spans="1:8">
      <c r="A166" s="3"/>
      <c r="B166" s="67" t="s">
        <v>114</v>
      </c>
      <c r="C166" s="68">
        <v>733</v>
      </c>
      <c r="D166" s="68">
        <v>733</v>
      </c>
      <c r="E166" s="68">
        <v>207</v>
      </c>
      <c r="F166" s="68">
        <v>270</v>
      </c>
      <c r="G166" s="68">
        <v>120</v>
      </c>
      <c r="H166" s="64">
        <v>136</v>
      </c>
    </row>
    <row r="167" spans="1:8">
      <c r="A167" s="3"/>
      <c r="B167" s="67" t="s">
        <v>115</v>
      </c>
      <c r="C167" s="68">
        <v>1155</v>
      </c>
      <c r="D167" s="68">
        <v>1116.5</v>
      </c>
      <c r="E167" s="68">
        <v>265</v>
      </c>
      <c r="F167" s="68">
        <v>305.95999999999998</v>
      </c>
      <c r="G167" s="68">
        <v>238.06</v>
      </c>
      <c r="H167" s="64">
        <v>307.48</v>
      </c>
    </row>
    <row r="168" spans="1:8">
      <c r="A168" s="3"/>
      <c r="B168" s="67" t="s">
        <v>116</v>
      </c>
      <c r="C168" s="68">
        <v>1586</v>
      </c>
      <c r="D168" s="68">
        <v>1364.83</v>
      </c>
      <c r="E168" s="68">
        <v>296.5</v>
      </c>
      <c r="F168" s="68">
        <v>722.95</v>
      </c>
      <c r="G168" s="68">
        <v>210.98</v>
      </c>
      <c r="H168" s="64">
        <v>137.4</v>
      </c>
    </row>
    <row r="169" spans="1:8">
      <c r="A169" s="4">
        <v>10</v>
      </c>
      <c r="B169" s="16" t="s">
        <v>16</v>
      </c>
      <c r="C169" s="12">
        <f>C170+C171+C174+C172</f>
        <v>18827</v>
      </c>
      <c r="D169" s="12">
        <f>D170+D171+D174+D172+D173</f>
        <v>16000.26</v>
      </c>
      <c r="E169" s="12">
        <f>E170+E171+E174+E172+E173</f>
        <v>4298</v>
      </c>
      <c r="F169" s="12">
        <f>F170+F171+F174+F172+F173</f>
        <v>5577.83</v>
      </c>
      <c r="G169" s="12">
        <f>G170+G171+G174+G172+G173</f>
        <v>2876.8700000000003</v>
      </c>
      <c r="H169" s="12">
        <f>H170+H171+H174+H172+H173</f>
        <v>3247.56</v>
      </c>
    </row>
    <row r="170" spans="1:8">
      <c r="A170" s="3"/>
      <c r="B170" s="10" t="s">
        <v>37</v>
      </c>
      <c r="C170" s="13">
        <v>3133</v>
      </c>
      <c r="D170" s="13">
        <v>2293.96</v>
      </c>
      <c r="E170" s="13">
        <v>857</v>
      </c>
      <c r="F170" s="13">
        <v>761.5</v>
      </c>
      <c r="G170" s="13">
        <v>621.23</v>
      </c>
      <c r="H170" s="45">
        <v>54.23</v>
      </c>
    </row>
    <row r="171" spans="1:8">
      <c r="A171" s="3"/>
      <c r="B171" s="10" t="s">
        <v>38</v>
      </c>
      <c r="C171" s="13">
        <v>13373</v>
      </c>
      <c r="D171" s="13">
        <v>11894.04</v>
      </c>
      <c r="E171" s="13">
        <v>2365</v>
      </c>
      <c r="F171" s="13">
        <v>4122.33</v>
      </c>
      <c r="G171" s="13">
        <v>2333.38</v>
      </c>
      <c r="H171" s="45">
        <v>3073.33</v>
      </c>
    </row>
    <row r="172" spans="1:8">
      <c r="A172" s="3"/>
      <c r="B172" s="10" t="s">
        <v>84</v>
      </c>
      <c r="C172" s="13">
        <v>2345</v>
      </c>
      <c r="D172" s="13">
        <v>2117.84</v>
      </c>
      <c r="E172" s="13">
        <v>1100</v>
      </c>
      <c r="F172" s="13">
        <v>694</v>
      </c>
      <c r="G172" s="13">
        <v>203.84</v>
      </c>
      <c r="H172" s="45">
        <v>120</v>
      </c>
    </row>
    <row r="173" spans="1:8">
      <c r="A173" s="3"/>
      <c r="B173" s="10" t="s">
        <v>256</v>
      </c>
      <c r="C173" s="13">
        <v>0</v>
      </c>
      <c r="D173" s="13">
        <v>10</v>
      </c>
      <c r="E173" s="13">
        <v>0</v>
      </c>
      <c r="F173" s="13">
        <v>0</v>
      </c>
      <c r="G173" s="13">
        <v>10</v>
      </c>
      <c r="H173" s="45">
        <v>0</v>
      </c>
    </row>
    <row r="174" spans="1:8">
      <c r="A174" s="3"/>
      <c r="B174" s="10" t="s">
        <v>48</v>
      </c>
      <c r="C174" s="13">
        <v>-24</v>
      </c>
      <c r="D174" s="13">
        <v>-315.58</v>
      </c>
      <c r="E174" s="13">
        <v>-24</v>
      </c>
      <c r="F174" s="13">
        <v>0</v>
      </c>
      <c r="G174" s="13">
        <v>-291.58</v>
      </c>
      <c r="H174" s="45">
        <v>0</v>
      </c>
    </row>
    <row r="175" spans="1:8">
      <c r="A175" s="3"/>
      <c r="B175" s="67" t="s">
        <v>117</v>
      </c>
      <c r="C175" s="68">
        <v>1323</v>
      </c>
      <c r="D175" s="68">
        <v>605.88</v>
      </c>
      <c r="E175" s="68">
        <v>50</v>
      </c>
      <c r="F175" s="68">
        <v>350</v>
      </c>
      <c r="G175" s="68">
        <v>2.88</v>
      </c>
      <c r="H175" s="64">
        <v>203</v>
      </c>
    </row>
    <row r="176" spans="1:8">
      <c r="A176" s="3"/>
      <c r="B176" s="67" t="s">
        <v>118</v>
      </c>
      <c r="C176" s="68">
        <v>5500</v>
      </c>
      <c r="D176" s="68">
        <v>5160.8999999999996</v>
      </c>
      <c r="E176" s="68">
        <v>1777.8</v>
      </c>
      <c r="F176" s="68">
        <v>1312.2</v>
      </c>
      <c r="G176" s="68">
        <v>743.2</v>
      </c>
      <c r="H176" s="64">
        <v>1327.7</v>
      </c>
    </row>
    <row r="177" spans="1:8">
      <c r="A177" s="3"/>
      <c r="B177" s="67" t="s">
        <v>119</v>
      </c>
      <c r="C177" s="68">
        <v>12004</v>
      </c>
      <c r="D177" s="68">
        <v>10233.48</v>
      </c>
      <c r="E177" s="68">
        <v>2470.1999999999998</v>
      </c>
      <c r="F177" s="68">
        <v>3915.63</v>
      </c>
      <c r="G177" s="68">
        <v>2130.79</v>
      </c>
      <c r="H177" s="64">
        <v>1716.86</v>
      </c>
    </row>
    <row r="178" spans="1:8">
      <c r="A178" s="4">
        <v>11</v>
      </c>
      <c r="B178" s="16" t="s">
        <v>15</v>
      </c>
      <c r="C178" s="12">
        <f>C180+C181</f>
        <v>3512</v>
      </c>
      <c r="D178" s="12">
        <f>D180+D181+D179+D182</f>
        <v>2898.9</v>
      </c>
      <c r="E178" s="12">
        <f>E180+E181+E179+E182</f>
        <v>750</v>
      </c>
      <c r="F178" s="12">
        <f>F180+F181+F179+F182</f>
        <v>900</v>
      </c>
      <c r="G178" s="12">
        <f>G180+G181+G179+G182</f>
        <v>621.07999999999993</v>
      </c>
      <c r="H178" s="12">
        <f>H180+H181+H179+H182</f>
        <v>627.81999999999994</v>
      </c>
    </row>
    <row r="179" spans="1:8">
      <c r="A179" s="4"/>
      <c r="B179" s="10" t="s">
        <v>37</v>
      </c>
      <c r="C179" s="59">
        <v>0</v>
      </c>
      <c r="D179" s="59">
        <v>788.4</v>
      </c>
      <c r="E179" s="59">
        <v>0</v>
      </c>
      <c r="F179" s="59">
        <v>402.5</v>
      </c>
      <c r="G179" s="59">
        <v>311.58</v>
      </c>
      <c r="H179" s="59">
        <v>74.319999999999993</v>
      </c>
    </row>
    <row r="180" spans="1:8">
      <c r="A180" s="3"/>
      <c r="B180" s="10" t="s">
        <v>38</v>
      </c>
      <c r="C180" s="13">
        <v>3412</v>
      </c>
      <c r="D180" s="13">
        <v>2004.5</v>
      </c>
      <c r="E180" s="13">
        <v>650</v>
      </c>
      <c r="F180" s="13">
        <v>497.5</v>
      </c>
      <c r="G180" s="13">
        <v>303.5</v>
      </c>
      <c r="H180" s="45">
        <v>553.5</v>
      </c>
    </row>
    <row r="181" spans="1:8">
      <c r="A181" s="3"/>
      <c r="B181" s="194" t="s">
        <v>256</v>
      </c>
      <c r="C181" s="13">
        <v>100</v>
      </c>
      <c r="D181" s="13">
        <v>100</v>
      </c>
      <c r="E181" s="13">
        <v>100</v>
      </c>
      <c r="F181" s="13">
        <v>0</v>
      </c>
      <c r="G181" s="13">
        <v>0</v>
      </c>
      <c r="H181" s="45">
        <v>0</v>
      </c>
    </row>
    <row r="182" spans="1:8">
      <c r="A182" s="3"/>
      <c r="B182" s="10" t="s">
        <v>84</v>
      </c>
      <c r="C182" s="13">
        <v>0</v>
      </c>
      <c r="D182" s="13">
        <v>6</v>
      </c>
      <c r="E182" s="13">
        <v>0</v>
      </c>
      <c r="F182" s="13">
        <v>0</v>
      </c>
      <c r="G182" s="13">
        <v>6</v>
      </c>
      <c r="H182" s="45">
        <v>0</v>
      </c>
    </row>
    <row r="183" spans="1:8">
      <c r="A183" s="3"/>
      <c r="B183" s="67" t="s">
        <v>120</v>
      </c>
      <c r="C183" s="68">
        <v>3300</v>
      </c>
      <c r="D183" s="68">
        <v>2686.9</v>
      </c>
      <c r="E183" s="68">
        <v>750</v>
      </c>
      <c r="F183" s="68">
        <v>900</v>
      </c>
      <c r="G183" s="68">
        <v>615.08000000000004</v>
      </c>
      <c r="H183" s="64">
        <v>421.82</v>
      </c>
    </row>
    <row r="184" spans="1:8">
      <c r="A184" s="3"/>
      <c r="B184" s="67" t="s">
        <v>121</v>
      </c>
      <c r="C184" s="68">
        <v>212</v>
      </c>
      <c r="D184" s="68">
        <v>212</v>
      </c>
      <c r="E184" s="68">
        <v>0</v>
      </c>
      <c r="F184" s="68">
        <v>0</v>
      </c>
      <c r="G184" s="68">
        <v>6</v>
      </c>
      <c r="H184" s="64">
        <v>206</v>
      </c>
    </row>
    <row r="185" spans="1:8">
      <c r="A185" s="4">
        <v>12</v>
      </c>
      <c r="B185" s="16" t="s">
        <v>14</v>
      </c>
      <c r="C185" s="12">
        <f t="shared" ref="C185:H185" si="40">C186</f>
        <v>3907</v>
      </c>
      <c r="D185" s="12">
        <f t="shared" si="40"/>
        <v>3907</v>
      </c>
      <c r="E185" s="12">
        <f t="shared" si="40"/>
        <v>931.4</v>
      </c>
      <c r="F185" s="12">
        <f t="shared" si="40"/>
        <v>950.6</v>
      </c>
      <c r="G185" s="12">
        <f t="shared" si="40"/>
        <v>138</v>
      </c>
      <c r="H185" s="12">
        <f t="shared" si="40"/>
        <v>1887</v>
      </c>
    </row>
    <row r="186" spans="1:8">
      <c r="A186" s="4"/>
      <c r="B186" s="16" t="s">
        <v>79</v>
      </c>
      <c r="C186" s="57">
        <v>3907</v>
      </c>
      <c r="D186" s="57">
        <v>3907</v>
      </c>
      <c r="E186" s="57">
        <v>931.4</v>
      </c>
      <c r="F186" s="57">
        <v>950.6</v>
      </c>
      <c r="G186" s="33">
        <v>138</v>
      </c>
      <c r="H186" s="45">
        <v>1887</v>
      </c>
    </row>
    <row r="187" spans="1:8">
      <c r="A187" s="4"/>
      <c r="B187" s="66" t="s">
        <v>122</v>
      </c>
      <c r="C187" s="65">
        <v>1602</v>
      </c>
      <c r="D187" s="65">
        <v>1602</v>
      </c>
      <c r="E187" s="65">
        <v>801.4</v>
      </c>
      <c r="F187" s="65">
        <v>800.6</v>
      </c>
      <c r="G187" s="68">
        <v>0</v>
      </c>
      <c r="H187" s="64">
        <v>0</v>
      </c>
    </row>
    <row r="188" spans="1:8">
      <c r="A188" s="4"/>
      <c r="B188" s="66" t="s">
        <v>251</v>
      </c>
      <c r="C188" s="65">
        <v>138</v>
      </c>
      <c r="D188" s="65">
        <v>138</v>
      </c>
      <c r="E188" s="65">
        <v>0</v>
      </c>
      <c r="F188" s="65">
        <v>0</v>
      </c>
      <c r="G188" s="68">
        <v>0</v>
      </c>
      <c r="H188" s="64">
        <v>138</v>
      </c>
    </row>
    <row r="189" spans="1:8">
      <c r="A189" s="4"/>
      <c r="B189" s="66" t="s">
        <v>252</v>
      </c>
      <c r="C189" s="65">
        <v>2167</v>
      </c>
      <c r="D189" s="65">
        <v>2167</v>
      </c>
      <c r="E189" s="65">
        <v>130</v>
      </c>
      <c r="F189" s="65">
        <v>150</v>
      </c>
      <c r="G189" s="68">
        <v>138</v>
      </c>
      <c r="H189" s="64">
        <v>1749</v>
      </c>
    </row>
    <row r="190" spans="1:8">
      <c r="A190" s="4">
        <v>13</v>
      </c>
      <c r="B190" s="16" t="s">
        <v>13</v>
      </c>
      <c r="C190" s="12">
        <f>C191+C194</f>
        <v>28860</v>
      </c>
      <c r="D190" s="12">
        <f>D191+D194+D195</f>
        <v>31198.27</v>
      </c>
      <c r="E190" s="12">
        <f>E191+E194+E195</f>
        <v>8452</v>
      </c>
      <c r="F190" s="12">
        <f>F191+F194+F195</f>
        <v>11000</v>
      </c>
      <c r="G190" s="12">
        <f>G191+G194+G195</f>
        <v>5709.27</v>
      </c>
      <c r="H190" s="12">
        <f>H191+H194+H195</f>
        <v>6037</v>
      </c>
    </row>
    <row r="191" spans="1:8">
      <c r="A191" s="3"/>
      <c r="B191" s="10" t="s">
        <v>46</v>
      </c>
      <c r="C191" s="13">
        <v>28426</v>
      </c>
      <c r="D191" s="13">
        <f>D192+D193</f>
        <v>30600</v>
      </c>
      <c r="E191" s="13">
        <f>E192+E193</f>
        <v>8450</v>
      </c>
      <c r="F191" s="13">
        <f>F192+F193</f>
        <v>10850</v>
      </c>
      <c r="G191" s="13">
        <f>G192+G193</f>
        <v>5263</v>
      </c>
      <c r="H191" s="13">
        <f>H192+H193</f>
        <v>6037</v>
      </c>
    </row>
    <row r="192" spans="1:8">
      <c r="A192" s="3"/>
      <c r="B192" s="193" t="s">
        <v>253</v>
      </c>
      <c r="C192" s="13">
        <v>17426</v>
      </c>
      <c r="D192" s="13">
        <v>19600</v>
      </c>
      <c r="E192" s="13">
        <v>6729</v>
      </c>
      <c r="F192" s="13">
        <v>5771</v>
      </c>
      <c r="G192" s="13">
        <v>4733</v>
      </c>
      <c r="H192" s="45">
        <v>2367</v>
      </c>
    </row>
    <row r="193" spans="1:8">
      <c r="A193" s="3"/>
      <c r="B193" s="193" t="s">
        <v>254</v>
      </c>
      <c r="C193" s="13">
        <v>11000</v>
      </c>
      <c r="D193" s="13">
        <v>11000</v>
      </c>
      <c r="E193" s="13">
        <v>1721</v>
      </c>
      <c r="F193" s="13">
        <v>5079</v>
      </c>
      <c r="G193" s="13">
        <v>530</v>
      </c>
      <c r="H193" s="45">
        <v>3670</v>
      </c>
    </row>
    <row r="194" spans="1:8">
      <c r="A194" s="3"/>
      <c r="B194" s="10" t="s">
        <v>84</v>
      </c>
      <c r="C194" s="13">
        <v>434</v>
      </c>
      <c r="D194" s="13">
        <v>600</v>
      </c>
      <c r="E194" s="13">
        <v>2</v>
      </c>
      <c r="F194" s="13">
        <v>150</v>
      </c>
      <c r="G194" s="13">
        <v>448</v>
      </c>
      <c r="H194" s="45">
        <v>0</v>
      </c>
    </row>
    <row r="195" spans="1:8">
      <c r="A195" s="3"/>
      <c r="B195" s="10" t="s">
        <v>48</v>
      </c>
      <c r="C195" s="13">
        <v>0</v>
      </c>
      <c r="D195" s="13">
        <v>-1.73</v>
      </c>
      <c r="E195" s="13">
        <v>0</v>
      </c>
      <c r="F195" s="13">
        <v>0</v>
      </c>
      <c r="G195" s="13">
        <v>-1.73</v>
      </c>
      <c r="H195" s="45">
        <v>0</v>
      </c>
    </row>
    <row r="196" spans="1:8">
      <c r="A196" s="3"/>
      <c r="B196" s="67" t="s">
        <v>123</v>
      </c>
      <c r="C196" s="68">
        <v>28860</v>
      </c>
      <c r="D196" s="68">
        <v>31198.27</v>
      </c>
      <c r="E196" s="68">
        <v>8452</v>
      </c>
      <c r="F196" s="68">
        <v>11000</v>
      </c>
      <c r="G196" s="68">
        <v>5709.27</v>
      </c>
      <c r="H196" s="64">
        <v>6037</v>
      </c>
    </row>
    <row r="197" spans="1:8">
      <c r="A197" s="4">
        <v>14</v>
      </c>
      <c r="B197" s="17" t="s">
        <v>12</v>
      </c>
      <c r="C197" s="18">
        <v>30</v>
      </c>
      <c r="D197" s="18">
        <v>27.5</v>
      </c>
      <c r="E197" s="18">
        <v>11</v>
      </c>
      <c r="F197" s="18">
        <v>5</v>
      </c>
      <c r="G197" s="18">
        <v>10</v>
      </c>
      <c r="H197" s="18">
        <v>1.5</v>
      </c>
    </row>
    <row r="198" spans="1:8">
      <c r="A198" s="4"/>
      <c r="B198" s="10" t="s">
        <v>38</v>
      </c>
      <c r="C198" s="46">
        <v>30</v>
      </c>
      <c r="D198" s="46">
        <v>27.5</v>
      </c>
      <c r="E198" s="46">
        <v>11</v>
      </c>
      <c r="F198" s="46">
        <v>5</v>
      </c>
      <c r="G198" s="46">
        <v>10</v>
      </c>
      <c r="H198" s="46">
        <v>1.5</v>
      </c>
    </row>
    <row r="199" spans="1:8">
      <c r="A199" s="4">
        <v>15</v>
      </c>
      <c r="B199" s="17" t="s">
        <v>11</v>
      </c>
      <c r="C199" s="18">
        <f t="shared" ref="C199:H199" si="41">C200+C201+C202+C203</f>
        <v>3193</v>
      </c>
      <c r="D199" s="18">
        <f t="shared" si="41"/>
        <v>6538.4299999999994</v>
      </c>
      <c r="E199" s="18">
        <f t="shared" si="41"/>
        <v>79.04000000000002</v>
      </c>
      <c r="F199" s="18">
        <f t="shared" si="41"/>
        <v>2081</v>
      </c>
      <c r="G199" s="18">
        <f t="shared" si="41"/>
        <v>1331.38</v>
      </c>
      <c r="H199" s="18">
        <f t="shared" si="41"/>
        <v>3047.01</v>
      </c>
    </row>
    <row r="200" spans="1:8">
      <c r="A200" s="3"/>
      <c r="B200" s="10" t="s">
        <v>37</v>
      </c>
      <c r="C200" s="19">
        <v>470</v>
      </c>
      <c r="D200" s="19">
        <v>367.22</v>
      </c>
      <c r="E200" s="19">
        <v>126</v>
      </c>
      <c r="F200" s="19">
        <v>119</v>
      </c>
      <c r="G200" s="19">
        <v>78.17</v>
      </c>
      <c r="H200" s="45">
        <v>44.05</v>
      </c>
    </row>
    <row r="201" spans="1:8">
      <c r="A201" s="3"/>
      <c r="B201" s="10" t="s">
        <v>38</v>
      </c>
      <c r="C201" s="19">
        <v>1465.96</v>
      </c>
      <c r="D201" s="19">
        <v>1795.56</v>
      </c>
      <c r="E201" s="19">
        <v>289</v>
      </c>
      <c r="F201" s="19">
        <v>421</v>
      </c>
      <c r="G201" s="19">
        <v>777.6</v>
      </c>
      <c r="H201" s="45">
        <v>307.95999999999998</v>
      </c>
    </row>
    <row r="202" spans="1:8">
      <c r="A202" s="3"/>
      <c r="B202" s="10" t="s">
        <v>84</v>
      </c>
      <c r="C202" s="19">
        <v>1593</v>
      </c>
      <c r="D202" s="19">
        <v>5046</v>
      </c>
      <c r="E202" s="19">
        <v>0</v>
      </c>
      <c r="F202" s="19">
        <v>1541</v>
      </c>
      <c r="G202" s="19">
        <v>810</v>
      </c>
      <c r="H202" s="45">
        <v>2695</v>
      </c>
    </row>
    <row r="203" spans="1:8">
      <c r="A203" s="3"/>
      <c r="B203" s="10" t="s">
        <v>48</v>
      </c>
      <c r="C203" s="19">
        <v>-335.96</v>
      </c>
      <c r="D203" s="19">
        <v>-670.35</v>
      </c>
      <c r="E203" s="19">
        <v>-335.96</v>
      </c>
      <c r="F203" s="19">
        <v>0</v>
      </c>
      <c r="G203" s="19">
        <v>-334.39</v>
      </c>
      <c r="H203" s="45">
        <v>0</v>
      </c>
    </row>
    <row r="204" spans="1:8">
      <c r="A204" s="3"/>
      <c r="B204" s="67" t="s">
        <v>124</v>
      </c>
      <c r="C204" s="296">
        <v>3193</v>
      </c>
      <c r="D204" s="296">
        <v>6538.43</v>
      </c>
      <c r="E204" s="296">
        <v>79.040000000000006</v>
      </c>
      <c r="F204" s="296">
        <v>2081</v>
      </c>
      <c r="G204" s="296">
        <v>1331.38</v>
      </c>
      <c r="H204" s="64">
        <v>3047.01</v>
      </c>
    </row>
    <row r="205" spans="1:8">
      <c r="A205" s="23" t="s">
        <v>10</v>
      </c>
      <c r="B205" s="23" t="s">
        <v>9</v>
      </c>
      <c r="C205" s="24">
        <f t="shared" ref="C205:H205" si="42">C96+C102+C109+C112+C115+C122+C134+C141+C155+C169+C178+C185+C190+C197+C199</f>
        <v>158850</v>
      </c>
      <c r="D205" s="24">
        <f t="shared" si="42"/>
        <v>160944.41999999998</v>
      </c>
      <c r="E205" s="24">
        <f t="shared" si="42"/>
        <v>42233.060000000005</v>
      </c>
      <c r="F205" s="24">
        <f t="shared" si="42"/>
        <v>49947</v>
      </c>
      <c r="G205" s="24">
        <f t="shared" si="42"/>
        <v>35149.289999999986</v>
      </c>
      <c r="H205" s="24">
        <f t="shared" si="42"/>
        <v>33615.07</v>
      </c>
    </row>
    <row r="206" spans="1:8">
      <c r="A206" s="4" t="s">
        <v>8</v>
      </c>
      <c r="B206" s="4" t="s">
        <v>7</v>
      </c>
      <c r="C206" s="15">
        <f t="shared" ref="C206:H206" si="43">C95-C205</f>
        <v>0</v>
      </c>
      <c r="D206" s="15">
        <f t="shared" si="43"/>
        <v>0</v>
      </c>
      <c r="E206" s="15">
        <f t="shared" si="43"/>
        <v>0</v>
      </c>
      <c r="F206" s="15">
        <f t="shared" si="43"/>
        <v>0</v>
      </c>
      <c r="G206" s="15">
        <f t="shared" si="43"/>
        <v>0</v>
      </c>
      <c r="H206" s="15">
        <f t="shared" si="43"/>
        <v>0</v>
      </c>
    </row>
    <row r="207" spans="1:8">
      <c r="A207" s="23" t="s">
        <v>70</v>
      </c>
      <c r="B207" s="23" t="s">
        <v>69</v>
      </c>
      <c r="C207" s="24">
        <f>C208+C209+C210+C211+C212+C213+C216+C217+C218+C219+C221+C215+C220</f>
        <v>158850</v>
      </c>
      <c r="D207" s="24">
        <f>D208+D209+D210+D211+D212+D213+D216+D217+D218+D219+D221+D215+D220+D214</f>
        <v>160944.42000000004</v>
      </c>
      <c r="E207" s="24">
        <f>E208+E209+E210+E211+E212+E213+E216+E217+E218+E219+E221+E215+E220+E214</f>
        <v>42233.060000000012</v>
      </c>
      <c r="F207" s="24">
        <f>F208+F209+F210+F211+F212+F213+F216+F217+F218+F219+F221+F215+F220+F214</f>
        <v>49947</v>
      </c>
      <c r="G207" s="24">
        <f>G208+G209+G210+G211+G212+G213+G216+G217+G218+G219+G221+G215+G220+G214</f>
        <v>35149.290000000008</v>
      </c>
      <c r="H207" s="24">
        <f>H208+H209+H210+H211+H212+H213+H216+H217+H218+H219+H221+H215+H220+H214</f>
        <v>33615.07</v>
      </c>
    </row>
    <row r="208" spans="1:8">
      <c r="A208" s="3">
        <v>1</v>
      </c>
      <c r="B208" s="2" t="s">
        <v>6</v>
      </c>
      <c r="C208" s="15">
        <f>C97+C116+C123+C142+C156+C170+C200+C135</f>
        <v>73329</v>
      </c>
      <c r="D208" s="15">
        <f>D97+D116+D123+D142+D156+D170+D200+D135+D179</f>
        <v>72078.09</v>
      </c>
      <c r="E208" s="15">
        <f>E97+E116+E123+E142+E156+E170+E200+E135+E179</f>
        <v>20548.100000000002</v>
      </c>
      <c r="F208" s="15">
        <f>F97+F116+F123+F142+F156+F170+F200+F135+F179</f>
        <v>21242.27</v>
      </c>
      <c r="G208" s="15">
        <f>G97+G116+G123+G142+G156+G170+G200+G135+G179</f>
        <v>17742.46</v>
      </c>
      <c r="H208" s="15">
        <f>H97+H116+H123+H142+H156+H170+H200+H135+H179</f>
        <v>12545.259999999998</v>
      </c>
    </row>
    <row r="209" spans="1:8">
      <c r="A209" s="3">
        <v>2</v>
      </c>
      <c r="B209" s="2" t="s">
        <v>5</v>
      </c>
      <c r="C209" s="15">
        <f t="shared" ref="C209:H209" si="44">C98+C117+C124+C143+C157+C171+C180+C197+C201+C136</f>
        <v>31749.96</v>
      </c>
      <c r="D209" s="15">
        <f t="shared" si="44"/>
        <v>28411.79</v>
      </c>
      <c r="E209" s="15">
        <f t="shared" si="44"/>
        <v>7515</v>
      </c>
      <c r="F209" s="15">
        <f t="shared" si="44"/>
        <v>8307.16</v>
      </c>
      <c r="G209" s="15">
        <f t="shared" si="44"/>
        <v>6095.54</v>
      </c>
      <c r="H209" s="15">
        <f t="shared" si="44"/>
        <v>6494.09</v>
      </c>
    </row>
    <row r="210" spans="1:8">
      <c r="A210" s="3">
        <v>3</v>
      </c>
      <c r="B210" s="2" t="s">
        <v>73</v>
      </c>
      <c r="C210" s="15">
        <f t="shared" ref="C210:H210" si="45">C109</f>
        <v>3210</v>
      </c>
      <c r="D210" s="15">
        <f t="shared" si="45"/>
        <v>3210</v>
      </c>
      <c r="E210" s="15">
        <f t="shared" si="45"/>
        <v>1170</v>
      </c>
      <c r="F210" s="15">
        <f t="shared" si="45"/>
        <v>1200</v>
      </c>
      <c r="G210" s="15">
        <f t="shared" si="45"/>
        <v>830</v>
      </c>
      <c r="H210" s="15">
        <f t="shared" si="45"/>
        <v>10</v>
      </c>
    </row>
    <row r="211" spans="1:8">
      <c r="A211" s="3">
        <v>4</v>
      </c>
      <c r="B211" s="2" t="s">
        <v>4</v>
      </c>
      <c r="C211" s="15">
        <f t="shared" ref="C211:H211" si="46">C191</f>
        <v>28426</v>
      </c>
      <c r="D211" s="15">
        <f t="shared" si="46"/>
        <v>30600</v>
      </c>
      <c r="E211" s="15">
        <f t="shared" si="46"/>
        <v>8450</v>
      </c>
      <c r="F211" s="15">
        <f t="shared" si="46"/>
        <v>10850</v>
      </c>
      <c r="G211" s="15">
        <f t="shared" si="46"/>
        <v>5263</v>
      </c>
      <c r="H211" s="15">
        <f t="shared" si="46"/>
        <v>6037</v>
      </c>
    </row>
    <row r="212" spans="1:8">
      <c r="A212" s="3">
        <v>5</v>
      </c>
      <c r="B212" s="2" t="s">
        <v>126</v>
      </c>
      <c r="C212" s="15">
        <f t="shared" ref="C212:H212" si="47">C104</f>
        <v>100</v>
      </c>
      <c r="D212" s="15">
        <f t="shared" si="47"/>
        <v>71.48</v>
      </c>
      <c r="E212" s="15">
        <f t="shared" si="47"/>
        <v>0</v>
      </c>
      <c r="F212" s="15">
        <f t="shared" si="47"/>
        <v>0</v>
      </c>
      <c r="G212" s="15">
        <f t="shared" si="47"/>
        <v>0</v>
      </c>
      <c r="H212" s="15">
        <f t="shared" si="47"/>
        <v>71.48</v>
      </c>
    </row>
    <row r="213" spans="1:8">
      <c r="A213" s="3">
        <v>6</v>
      </c>
      <c r="B213" s="2" t="s">
        <v>3</v>
      </c>
      <c r="C213" s="15">
        <f t="shared" ref="C213:H213" si="48">C103+C113+C118+C144+C158</f>
        <v>6552</v>
      </c>
      <c r="D213" s="15">
        <f t="shared" si="48"/>
        <v>6349.25</v>
      </c>
      <c r="E213" s="15">
        <f t="shared" si="48"/>
        <v>1832.47</v>
      </c>
      <c r="F213" s="15">
        <f t="shared" si="48"/>
        <v>1900.42</v>
      </c>
      <c r="G213" s="15">
        <f t="shared" si="48"/>
        <v>1808.07</v>
      </c>
      <c r="H213" s="15">
        <f t="shared" si="48"/>
        <v>808.29</v>
      </c>
    </row>
    <row r="214" spans="1:8">
      <c r="A214" s="3">
        <v>7</v>
      </c>
      <c r="B214" s="2" t="s">
        <v>2</v>
      </c>
      <c r="C214" s="15">
        <v>0</v>
      </c>
      <c r="D214" s="15">
        <f>D99</f>
        <v>35.5</v>
      </c>
      <c r="E214" s="15">
        <f>E99</f>
        <v>0</v>
      </c>
      <c r="F214" s="15">
        <f>F99</f>
        <v>0</v>
      </c>
      <c r="G214" s="15">
        <f>G99</f>
        <v>35.5</v>
      </c>
      <c r="H214" s="15">
        <f>H99</f>
        <v>0</v>
      </c>
    </row>
    <row r="215" spans="1:8">
      <c r="A215" s="3">
        <v>8</v>
      </c>
      <c r="B215" s="2" t="s">
        <v>250</v>
      </c>
      <c r="C215" s="15">
        <f t="shared" ref="C215:H215" si="49">C159</f>
        <v>3077</v>
      </c>
      <c r="D215" s="15">
        <f t="shared" si="49"/>
        <v>3782</v>
      </c>
      <c r="E215" s="15">
        <f t="shared" si="49"/>
        <v>0</v>
      </c>
      <c r="F215" s="15">
        <f t="shared" si="49"/>
        <v>1540</v>
      </c>
      <c r="G215" s="15">
        <f t="shared" si="49"/>
        <v>1091.75</v>
      </c>
      <c r="H215" s="15">
        <f t="shared" si="49"/>
        <v>1150.25</v>
      </c>
    </row>
    <row r="216" spans="1:8">
      <c r="A216" s="3">
        <v>9</v>
      </c>
      <c r="B216" s="2" t="s">
        <v>1</v>
      </c>
      <c r="C216" s="15">
        <f t="shared" ref="C216:H216" si="50">C125+C137+C160</f>
        <v>3178</v>
      </c>
      <c r="D216" s="15">
        <f t="shared" si="50"/>
        <v>3394.2200000000003</v>
      </c>
      <c r="E216" s="15">
        <f t="shared" si="50"/>
        <v>732.65</v>
      </c>
      <c r="F216" s="15">
        <f t="shared" si="50"/>
        <v>1049.1500000000001</v>
      </c>
      <c r="G216" s="15">
        <f t="shared" si="50"/>
        <v>859.22</v>
      </c>
      <c r="H216" s="15">
        <f t="shared" si="50"/>
        <v>753.2</v>
      </c>
    </row>
    <row r="217" spans="1:8">
      <c r="A217" s="3">
        <v>10</v>
      </c>
      <c r="B217" s="2" t="s">
        <v>0</v>
      </c>
      <c r="C217" s="15">
        <f t="shared" ref="C217:H217" si="51">C126+C145</f>
        <v>181</v>
      </c>
      <c r="D217" s="15">
        <f t="shared" si="51"/>
        <v>181</v>
      </c>
      <c r="E217" s="15">
        <f t="shared" si="51"/>
        <v>24.9</v>
      </c>
      <c r="F217" s="15">
        <f t="shared" si="51"/>
        <v>81.900000000000006</v>
      </c>
      <c r="G217" s="15">
        <f t="shared" si="51"/>
        <v>6.5</v>
      </c>
      <c r="H217" s="15">
        <f t="shared" si="51"/>
        <v>67.7</v>
      </c>
    </row>
    <row r="218" spans="1:8">
      <c r="A218" s="3">
        <v>11</v>
      </c>
      <c r="B218" s="2" t="s">
        <v>43</v>
      </c>
      <c r="C218" s="15">
        <f t="shared" ref="C218:H218" si="52">C186+C107</f>
        <v>4107</v>
      </c>
      <c r="D218" s="15">
        <f t="shared" si="52"/>
        <v>4107</v>
      </c>
      <c r="E218" s="15">
        <f t="shared" si="52"/>
        <v>931.4</v>
      </c>
      <c r="F218" s="15">
        <f t="shared" si="52"/>
        <v>1050.5999999999999</v>
      </c>
      <c r="G218" s="15">
        <f t="shared" si="52"/>
        <v>238</v>
      </c>
      <c r="H218" s="15">
        <f t="shared" si="52"/>
        <v>1887</v>
      </c>
    </row>
    <row r="219" spans="1:8">
      <c r="A219" s="3">
        <v>12</v>
      </c>
      <c r="B219" s="2" t="s">
        <v>40</v>
      </c>
      <c r="C219" s="15">
        <f>C127+C146+C172+C202+C194+C119</f>
        <v>5224</v>
      </c>
      <c r="D219" s="15">
        <f>D127+D146+D172+D202+D194+D119+D182+D161+D138</f>
        <v>9654.14</v>
      </c>
      <c r="E219" s="15">
        <f>E127+E146+E172+E202+E194+E119+E182+E161+E138</f>
        <v>1299</v>
      </c>
      <c r="F219" s="15">
        <f>F127+F146+F172+F202+F194+F119+F182+F161+F138</f>
        <v>2730</v>
      </c>
      <c r="G219" s="15">
        <f>G127+G146+G172+G202+G194+G119+G182+G161+G138</f>
        <v>1829.8400000000001</v>
      </c>
      <c r="H219" s="15">
        <f>H127+H146+H172+H202+H194+H119+H182+H161+H138</f>
        <v>3795.3</v>
      </c>
    </row>
    <row r="220" spans="1:8">
      <c r="A220" s="3">
        <v>13</v>
      </c>
      <c r="B220" s="2" t="s">
        <v>255</v>
      </c>
      <c r="C220" s="15">
        <f>C181</f>
        <v>100</v>
      </c>
      <c r="D220" s="15">
        <f>D181+D173</f>
        <v>110</v>
      </c>
      <c r="E220" s="15">
        <f>E181+E173</f>
        <v>100</v>
      </c>
      <c r="F220" s="15">
        <f>F181+F173</f>
        <v>0</v>
      </c>
      <c r="G220" s="15">
        <f>G181+G173</f>
        <v>10</v>
      </c>
      <c r="H220" s="15">
        <f>H181+H173</f>
        <v>0</v>
      </c>
    </row>
    <row r="221" spans="1:8">
      <c r="A221" s="3">
        <v>14</v>
      </c>
      <c r="B221" s="1" t="s">
        <v>49</v>
      </c>
      <c r="C221" s="15">
        <f>C100+C174+C203+C128</f>
        <v>-383.96</v>
      </c>
      <c r="D221" s="15">
        <f>D100+D174+D203+D128+D195+D147</f>
        <v>-1040.0500000000002</v>
      </c>
      <c r="E221" s="15">
        <f>E100+E174+E203+E128+E195+E147</f>
        <v>-370.46</v>
      </c>
      <c r="F221" s="15">
        <f>F100+F174+F203+F128+F195+F147</f>
        <v>-4.5</v>
      </c>
      <c r="G221" s="15">
        <f>G100+G174+G203+G128+G195+G147</f>
        <v>-660.59</v>
      </c>
      <c r="H221" s="15">
        <f>H100+H174+H203+H128+H195+H147</f>
        <v>-4.5</v>
      </c>
    </row>
    <row r="222" spans="1:8">
      <c r="A222" s="322"/>
    </row>
    <row r="223" spans="1:8">
      <c r="B223" s="22" t="s">
        <v>340</v>
      </c>
      <c r="C223" s="22"/>
      <c r="D223" s="22"/>
    </row>
    <row r="225" spans="1:8">
      <c r="A225" s="8" t="s">
        <v>36</v>
      </c>
      <c r="B225" s="52" t="s">
        <v>35</v>
      </c>
      <c r="C225" s="48" t="s">
        <v>71</v>
      </c>
      <c r="D225" s="48" t="s">
        <v>71</v>
      </c>
      <c r="E225" s="48" t="s">
        <v>71</v>
      </c>
      <c r="F225" s="48" t="s">
        <v>71</v>
      </c>
      <c r="G225" s="48" t="s">
        <v>71</v>
      </c>
      <c r="H225" s="60" t="s">
        <v>71</v>
      </c>
    </row>
    <row r="226" spans="1:8">
      <c r="A226" s="47" t="s">
        <v>32</v>
      </c>
      <c r="B226" s="53"/>
      <c r="C226" s="49" t="s">
        <v>77</v>
      </c>
      <c r="D226" s="49" t="s">
        <v>321</v>
      </c>
      <c r="E226" s="49" t="s">
        <v>85</v>
      </c>
      <c r="F226" s="49" t="s">
        <v>85</v>
      </c>
      <c r="G226" s="49" t="s">
        <v>85</v>
      </c>
      <c r="H226" s="61" t="s">
        <v>85</v>
      </c>
    </row>
    <row r="227" spans="1:8">
      <c r="A227" s="47"/>
      <c r="B227" s="53"/>
      <c r="C227" s="312" t="s">
        <v>339</v>
      </c>
      <c r="D227" s="49"/>
      <c r="E227" s="49" t="s">
        <v>26</v>
      </c>
      <c r="F227" s="49" t="s">
        <v>10</v>
      </c>
      <c r="G227" s="49" t="s">
        <v>8</v>
      </c>
      <c r="H227" s="61" t="s">
        <v>70</v>
      </c>
    </row>
    <row r="228" spans="1:8">
      <c r="A228" s="55"/>
      <c r="B228" s="54"/>
      <c r="C228" s="50" t="s">
        <v>245</v>
      </c>
      <c r="D228" s="50" t="s">
        <v>245</v>
      </c>
      <c r="E228" s="50" t="s">
        <v>245</v>
      </c>
      <c r="F228" s="50" t="s">
        <v>245</v>
      </c>
      <c r="G228" s="50" t="s">
        <v>245</v>
      </c>
      <c r="H228" s="50" t="s">
        <v>245</v>
      </c>
    </row>
    <row r="229" spans="1:8">
      <c r="A229" s="6" t="s">
        <v>31</v>
      </c>
      <c r="B229" s="6" t="s">
        <v>30</v>
      </c>
      <c r="C229" s="6">
        <v>1</v>
      </c>
      <c r="D229" s="6">
        <v>2</v>
      </c>
      <c r="E229" s="6">
        <v>2</v>
      </c>
      <c r="F229" s="6">
        <v>3</v>
      </c>
      <c r="G229" s="44">
        <v>4</v>
      </c>
      <c r="H229" s="51" t="s">
        <v>88</v>
      </c>
    </row>
    <row r="230" spans="1:8">
      <c r="A230" s="4">
        <v>1</v>
      </c>
      <c r="B230" s="16" t="s">
        <v>127</v>
      </c>
      <c r="C230" s="12">
        <f t="shared" ref="C230:H230" si="53">C231+C232+C233+C234+C235+C236+C237</f>
        <v>3880</v>
      </c>
      <c r="D230" s="12">
        <f t="shared" si="53"/>
        <v>2843.78</v>
      </c>
      <c r="E230" s="12">
        <f t="shared" si="53"/>
        <v>1217.43</v>
      </c>
      <c r="F230" s="12">
        <f t="shared" si="53"/>
        <v>858.99999999999989</v>
      </c>
      <c r="G230" s="12">
        <f t="shared" si="53"/>
        <v>500.16000000000008</v>
      </c>
      <c r="H230" s="12">
        <f t="shared" si="53"/>
        <v>267.19</v>
      </c>
    </row>
    <row r="231" spans="1:8">
      <c r="A231" s="3"/>
      <c r="B231" s="9" t="s">
        <v>55</v>
      </c>
      <c r="C231" s="11">
        <v>390</v>
      </c>
      <c r="D231" s="11">
        <v>0.95</v>
      </c>
      <c r="E231" s="11">
        <v>3</v>
      </c>
      <c r="F231" s="11">
        <v>79</v>
      </c>
      <c r="G231" s="11">
        <v>-81.05</v>
      </c>
      <c r="H231" s="45">
        <v>0</v>
      </c>
    </row>
    <row r="232" spans="1:8">
      <c r="A232" s="3"/>
      <c r="B232" s="9" t="s">
        <v>56</v>
      </c>
      <c r="C232" s="11">
        <v>2400</v>
      </c>
      <c r="D232" s="11">
        <v>1910.7</v>
      </c>
      <c r="E232" s="11">
        <v>778</v>
      </c>
      <c r="F232" s="11">
        <v>543</v>
      </c>
      <c r="G232" s="11">
        <v>527.5</v>
      </c>
      <c r="H232" s="45">
        <v>62.2</v>
      </c>
    </row>
    <row r="233" spans="1:8">
      <c r="A233" s="3"/>
      <c r="B233" s="9" t="s">
        <v>128</v>
      </c>
      <c r="C233" s="11">
        <v>235</v>
      </c>
      <c r="D233" s="11">
        <v>210.35</v>
      </c>
      <c r="E233" s="11">
        <v>96.7</v>
      </c>
      <c r="F233" s="11">
        <v>50.3</v>
      </c>
      <c r="G233" s="11">
        <v>24.85</v>
      </c>
      <c r="H233" s="45">
        <v>38.5</v>
      </c>
    </row>
    <row r="234" spans="1:8">
      <c r="A234" s="3"/>
      <c r="B234" s="9" t="s">
        <v>129</v>
      </c>
      <c r="C234" s="11">
        <v>390</v>
      </c>
      <c r="D234" s="11">
        <v>351.8</v>
      </c>
      <c r="E234" s="11">
        <v>173.73</v>
      </c>
      <c r="F234" s="11">
        <v>71.900000000000006</v>
      </c>
      <c r="G234" s="11">
        <v>44.77</v>
      </c>
      <c r="H234" s="45">
        <v>61.4</v>
      </c>
    </row>
    <row r="235" spans="1:8">
      <c r="A235" s="3"/>
      <c r="B235" s="9" t="s">
        <v>130</v>
      </c>
      <c r="C235" s="11">
        <v>120</v>
      </c>
      <c r="D235" s="11">
        <v>120</v>
      </c>
      <c r="E235" s="11">
        <v>73</v>
      </c>
      <c r="F235" s="11">
        <v>31</v>
      </c>
      <c r="G235" s="11">
        <v>5</v>
      </c>
      <c r="H235" s="45">
        <v>11</v>
      </c>
    </row>
    <row r="236" spans="1:8">
      <c r="A236" s="3"/>
      <c r="B236" s="9" t="s">
        <v>131</v>
      </c>
      <c r="C236" s="11">
        <v>210</v>
      </c>
      <c r="D236" s="11">
        <v>226.34</v>
      </c>
      <c r="E236" s="11">
        <v>88</v>
      </c>
      <c r="F236" s="11">
        <v>53</v>
      </c>
      <c r="G236" s="11">
        <v>12.25</v>
      </c>
      <c r="H236" s="45">
        <v>73.09</v>
      </c>
    </row>
    <row r="237" spans="1:8">
      <c r="A237" s="3"/>
      <c r="B237" s="9" t="s">
        <v>132</v>
      </c>
      <c r="C237" s="11">
        <v>135</v>
      </c>
      <c r="D237" s="11">
        <v>23.64</v>
      </c>
      <c r="E237" s="11">
        <v>5</v>
      </c>
      <c r="F237" s="11">
        <v>30.8</v>
      </c>
      <c r="G237" s="11">
        <v>-33.159999999999997</v>
      </c>
      <c r="H237" s="45">
        <v>21</v>
      </c>
    </row>
    <row r="238" spans="1:8">
      <c r="A238" s="4">
        <v>2</v>
      </c>
      <c r="B238" s="16" t="s">
        <v>133</v>
      </c>
      <c r="C238" s="12">
        <v>6532</v>
      </c>
      <c r="D238" s="12">
        <v>6329.25</v>
      </c>
      <c r="E238" s="12">
        <v>1825.97</v>
      </c>
      <c r="F238" s="12">
        <v>1894.42</v>
      </c>
      <c r="G238" s="12">
        <v>1802.57</v>
      </c>
      <c r="H238" s="12">
        <v>806.29</v>
      </c>
    </row>
    <row r="239" spans="1:8">
      <c r="A239" s="4">
        <v>3</v>
      </c>
      <c r="B239" s="16" t="s">
        <v>27</v>
      </c>
      <c r="C239" s="12">
        <v>0</v>
      </c>
      <c r="D239" s="12">
        <v>27.2</v>
      </c>
      <c r="E239" s="12">
        <v>0</v>
      </c>
      <c r="F239" s="12">
        <v>0</v>
      </c>
      <c r="G239" s="12">
        <v>27.2</v>
      </c>
      <c r="H239" s="12">
        <v>0</v>
      </c>
    </row>
    <row r="240" spans="1:8">
      <c r="A240" s="23" t="s">
        <v>26</v>
      </c>
      <c r="B240" s="23" t="s">
        <v>25</v>
      </c>
      <c r="C240" s="24">
        <f>C230+C238</f>
        <v>10412</v>
      </c>
      <c r="D240" s="24">
        <f>D230+D238+D239</f>
        <v>9200.2300000000014</v>
      </c>
      <c r="E240" s="24">
        <f>E230+E238+E239</f>
        <v>3043.4</v>
      </c>
      <c r="F240" s="24">
        <f>F230+F238+F239</f>
        <v>2753.42</v>
      </c>
      <c r="G240" s="24">
        <f>G230+G238+G239</f>
        <v>2329.9299999999998</v>
      </c>
      <c r="H240" s="24">
        <f>H230+H238+H239</f>
        <v>1073.48</v>
      </c>
    </row>
    <row r="241" spans="1:8">
      <c r="A241" s="4">
        <v>1</v>
      </c>
      <c r="B241" s="16" t="s">
        <v>23</v>
      </c>
      <c r="C241" s="12">
        <f t="shared" ref="C241:H241" si="54">C242+C243</f>
        <v>634</v>
      </c>
      <c r="D241" s="12">
        <f t="shared" si="54"/>
        <v>750.34</v>
      </c>
      <c r="E241" s="12">
        <f t="shared" si="54"/>
        <v>200</v>
      </c>
      <c r="F241" s="12">
        <f t="shared" si="54"/>
        <v>203</v>
      </c>
      <c r="G241" s="12">
        <f t="shared" si="54"/>
        <v>172.25</v>
      </c>
      <c r="H241" s="12">
        <f t="shared" si="54"/>
        <v>175.09</v>
      </c>
    </row>
    <row r="242" spans="1:8">
      <c r="A242" s="4"/>
      <c r="B242" s="10" t="s">
        <v>37</v>
      </c>
      <c r="C242" s="59">
        <v>340</v>
      </c>
      <c r="D242" s="59">
        <v>385.74</v>
      </c>
      <c r="E242" s="59">
        <v>130</v>
      </c>
      <c r="F242" s="59">
        <v>76</v>
      </c>
      <c r="G242" s="59">
        <v>62.15</v>
      </c>
      <c r="H242" s="45">
        <v>117.59</v>
      </c>
    </row>
    <row r="243" spans="1:8">
      <c r="A243" s="3"/>
      <c r="B243" s="10" t="s">
        <v>38</v>
      </c>
      <c r="C243" s="20">
        <v>294</v>
      </c>
      <c r="D243" s="20">
        <v>364.6</v>
      </c>
      <c r="E243" s="20">
        <v>70</v>
      </c>
      <c r="F243" s="20">
        <v>127</v>
      </c>
      <c r="G243" s="20">
        <v>110.1</v>
      </c>
      <c r="H243" s="45">
        <v>57.5</v>
      </c>
    </row>
    <row r="244" spans="1:8">
      <c r="A244" s="3"/>
      <c r="B244" s="66" t="s">
        <v>92</v>
      </c>
      <c r="C244" s="65">
        <v>634</v>
      </c>
      <c r="D244" s="65">
        <v>750.34</v>
      </c>
      <c r="E244" s="65">
        <v>200</v>
      </c>
      <c r="F244" s="65">
        <v>203</v>
      </c>
      <c r="G244" s="65">
        <v>172.25</v>
      </c>
      <c r="H244" s="64">
        <v>175.09</v>
      </c>
    </row>
    <row r="245" spans="1:8">
      <c r="A245" s="4">
        <v>2</v>
      </c>
      <c r="B245" s="16" t="s">
        <v>21</v>
      </c>
      <c r="C245" s="12">
        <f t="shared" ref="C245:H245" si="55">C246+C247+C248</f>
        <v>4760</v>
      </c>
      <c r="D245" s="12">
        <f t="shared" si="55"/>
        <v>4036.5</v>
      </c>
      <c r="E245" s="12">
        <f t="shared" si="55"/>
        <v>1386</v>
      </c>
      <c r="F245" s="12">
        <f t="shared" si="55"/>
        <v>1127</v>
      </c>
      <c r="G245" s="12">
        <f t="shared" si="55"/>
        <v>1100</v>
      </c>
      <c r="H245" s="12">
        <f t="shared" si="55"/>
        <v>423.5</v>
      </c>
    </row>
    <row r="246" spans="1:8">
      <c r="A246" s="3"/>
      <c r="B246" s="10" t="s">
        <v>37</v>
      </c>
      <c r="C246" s="13">
        <v>4020</v>
      </c>
      <c r="D246" s="13">
        <v>3367.5</v>
      </c>
      <c r="E246" s="13">
        <v>1168</v>
      </c>
      <c r="F246" s="13">
        <v>960</v>
      </c>
      <c r="G246" s="13">
        <v>937</v>
      </c>
      <c r="H246" s="45">
        <v>302.5</v>
      </c>
    </row>
    <row r="247" spans="1:8">
      <c r="A247" s="3"/>
      <c r="B247" s="10" t="s">
        <v>38</v>
      </c>
      <c r="C247" s="13">
        <v>740</v>
      </c>
      <c r="D247" s="13">
        <v>669</v>
      </c>
      <c r="E247" s="13">
        <v>218</v>
      </c>
      <c r="F247" s="13">
        <v>167</v>
      </c>
      <c r="G247" s="13">
        <v>163</v>
      </c>
      <c r="H247" s="45">
        <v>121</v>
      </c>
    </row>
    <row r="248" spans="1:8">
      <c r="A248" s="3"/>
      <c r="B248" s="10" t="s">
        <v>84</v>
      </c>
      <c r="C248" s="13">
        <v>0</v>
      </c>
      <c r="D248" s="13">
        <v>0</v>
      </c>
      <c r="E248" s="13">
        <v>0</v>
      </c>
      <c r="F248" s="13">
        <v>0</v>
      </c>
      <c r="G248" s="13">
        <v>0</v>
      </c>
      <c r="H248" s="45">
        <v>0</v>
      </c>
    </row>
    <row r="249" spans="1:8">
      <c r="A249" s="3"/>
      <c r="B249" s="67" t="s">
        <v>96</v>
      </c>
      <c r="C249" s="68">
        <v>4760</v>
      </c>
      <c r="D249" s="68">
        <v>4036.5</v>
      </c>
      <c r="E249" s="68">
        <v>1386</v>
      </c>
      <c r="F249" s="68">
        <v>1127</v>
      </c>
      <c r="G249" s="68">
        <v>1100</v>
      </c>
      <c r="H249" s="64">
        <v>423.5</v>
      </c>
    </row>
    <row r="250" spans="1:8">
      <c r="A250" s="4">
        <v>3</v>
      </c>
      <c r="B250" s="16" t="s">
        <v>18</v>
      </c>
      <c r="C250" s="12">
        <f t="shared" ref="C250:H250" si="56">C251+C252+C253</f>
        <v>4315</v>
      </c>
      <c r="D250" s="12">
        <f t="shared" si="56"/>
        <v>3765.7000000000003</v>
      </c>
      <c r="E250" s="12">
        <f t="shared" si="56"/>
        <v>1253.4000000000001</v>
      </c>
      <c r="F250" s="12">
        <f t="shared" si="56"/>
        <v>1252.42</v>
      </c>
      <c r="G250" s="12">
        <f t="shared" si="56"/>
        <v>921.8</v>
      </c>
      <c r="H250" s="12">
        <f t="shared" si="56"/>
        <v>338.08000000000004</v>
      </c>
    </row>
    <row r="251" spans="1:8">
      <c r="A251" s="3"/>
      <c r="B251" s="10" t="s">
        <v>37</v>
      </c>
      <c r="C251" s="13">
        <v>2313.5</v>
      </c>
      <c r="D251" s="13">
        <v>1908.08</v>
      </c>
      <c r="E251" s="13">
        <v>714.55</v>
      </c>
      <c r="F251" s="13">
        <v>573.35</v>
      </c>
      <c r="G251" s="13">
        <v>447.65</v>
      </c>
      <c r="H251" s="45">
        <v>172.53</v>
      </c>
    </row>
    <row r="252" spans="1:8">
      <c r="A252" s="3"/>
      <c r="B252" s="10" t="s">
        <v>38</v>
      </c>
      <c r="C252" s="13">
        <v>2003.6</v>
      </c>
      <c r="D252" s="13">
        <v>1859.72</v>
      </c>
      <c r="E252" s="13">
        <v>540.95000000000005</v>
      </c>
      <c r="F252" s="13">
        <v>679.07</v>
      </c>
      <c r="G252" s="13">
        <v>474.15</v>
      </c>
      <c r="H252" s="45">
        <v>165.55</v>
      </c>
    </row>
    <row r="253" spans="1:8">
      <c r="A253" s="3"/>
      <c r="B253" s="10" t="s">
        <v>261</v>
      </c>
      <c r="C253" s="13">
        <v>-2.1</v>
      </c>
      <c r="D253" s="13">
        <v>-2.1</v>
      </c>
      <c r="E253" s="13">
        <v>-2.1</v>
      </c>
      <c r="F253" s="13">
        <v>0</v>
      </c>
      <c r="G253" s="13">
        <v>0</v>
      </c>
      <c r="H253" s="45">
        <v>0</v>
      </c>
    </row>
    <row r="254" spans="1:8">
      <c r="A254" s="3"/>
      <c r="B254" s="67" t="s">
        <v>103</v>
      </c>
      <c r="C254" s="68">
        <v>2160</v>
      </c>
      <c r="D254" s="68">
        <v>1822.31</v>
      </c>
      <c r="E254" s="68">
        <v>631.4</v>
      </c>
      <c r="F254" s="68">
        <v>549.20000000000005</v>
      </c>
      <c r="G254" s="68">
        <v>415.99</v>
      </c>
      <c r="H254" s="64">
        <v>225.72</v>
      </c>
    </row>
    <row r="255" spans="1:8">
      <c r="A255" s="3"/>
      <c r="B255" s="67" t="s">
        <v>104</v>
      </c>
      <c r="C255" s="68">
        <v>435</v>
      </c>
      <c r="D255" s="68">
        <v>368.14</v>
      </c>
      <c r="E255" s="68">
        <v>122</v>
      </c>
      <c r="F255" s="68">
        <v>98</v>
      </c>
      <c r="G255" s="68">
        <v>35.78</v>
      </c>
      <c r="H255" s="64">
        <v>112.36</v>
      </c>
    </row>
    <row r="256" spans="1:8">
      <c r="A256" s="3"/>
      <c r="B256" s="67" t="s">
        <v>105</v>
      </c>
      <c r="C256" s="68">
        <v>1720</v>
      </c>
      <c r="D256" s="68">
        <v>1575.25</v>
      </c>
      <c r="E256" s="68">
        <v>500</v>
      </c>
      <c r="F256" s="68">
        <v>579.79999999999995</v>
      </c>
      <c r="G256" s="68">
        <v>470.03</v>
      </c>
      <c r="H256" s="64">
        <v>0</v>
      </c>
    </row>
    <row r="257" spans="1:8">
      <c r="A257" s="4">
        <v>4</v>
      </c>
      <c r="B257" s="16" t="s">
        <v>17</v>
      </c>
      <c r="C257" s="12">
        <f t="shared" ref="C257:H257" si="57">C258+C259</f>
        <v>703</v>
      </c>
      <c r="D257" s="12">
        <f t="shared" si="57"/>
        <v>647.69000000000005</v>
      </c>
      <c r="E257" s="12">
        <f t="shared" si="57"/>
        <v>204</v>
      </c>
      <c r="F257" s="12">
        <f t="shared" si="57"/>
        <v>171</v>
      </c>
      <c r="G257" s="12">
        <f t="shared" si="57"/>
        <v>135.88</v>
      </c>
      <c r="H257" s="12">
        <f t="shared" si="57"/>
        <v>136.81</v>
      </c>
    </row>
    <row r="258" spans="1:8">
      <c r="A258" s="3"/>
      <c r="B258" s="10" t="s">
        <v>37</v>
      </c>
      <c r="C258" s="13">
        <v>289</v>
      </c>
      <c r="D258" s="13">
        <v>258.33999999999997</v>
      </c>
      <c r="E258" s="13">
        <v>85</v>
      </c>
      <c r="F258" s="13">
        <v>69</v>
      </c>
      <c r="G258" s="13">
        <v>59.03</v>
      </c>
      <c r="H258" s="45">
        <v>45.31</v>
      </c>
    </row>
    <row r="259" spans="1:8">
      <c r="A259" s="3"/>
      <c r="B259" s="10" t="s">
        <v>38</v>
      </c>
      <c r="C259" s="13">
        <v>414</v>
      </c>
      <c r="D259" s="13">
        <v>389.35</v>
      </c>
      <c r="E259" s="13">
        <v>119</v>
      </c>
      <c r="F259" s="13">
        <v>102</v>
      </c>
      <c r="G259" s="13">
        <v>76.849999999999994</v>
      </c>
      <c r="H259" s="45">
        <v>91.5</v>
      </c>
    </row>
    <row r="260" spans="1:8">
      <c r="A260" s="3"/>
      <c r="B260" s="67" t="s">
        <v>110</v>
      </c>
      <c r="C260" s="68">
        <v>703</v>
      </c>
      <c r="D260" s="68">
        <v>647.69000000000005</v>
      </c>
      <c r="E260" s="68">
        <v>204</v>
      </c>
      <c r="F260" s="68">
        <v>171</v>
      </c>
      <c r="G260" s="68">
        <v>135.88</v>
      </c>
      <c r="H260" s="64">
        <v>136.81</v>
      </c>
    </row>
    <row r="261" spans="1:8">
      <c r="A261" s="23" t="s">
        <v>10</v>
      </c>
      <c r="B261" s="23" t="s">
        <v>9</v>
      </c>
      <c r="C261" s="24">
        <f t="shared" ref="C261:H261" si="58">C241+C245+C250+C257</f>
        <v>10412</v>
      </c>
      <c r="D261" s="24">
        <f t="shared" si="58"/>
        <v>9200.2300000000014</v>
      </c>
      <c r="E261" s="24">
        <f t="shared" si="58"/>
        <v>3043.4</v>
      </c>
      <c r="F261" s="24">
        <f t="shared" si="58"/>
        <v>2753.42</v>
      </c>
      <c r="G261" s="24">
        <f t="shared" si="58"/>
        <v>2329.9300000000003</v>
      </c>
      <c r="H261" s="24">
        <f t="shared" si="58"/>
        <v>1073.48</v>
      </c>
    </row>
    <row r="262" spans="1:8">
      <c r="A262" s="4" t="s">
        <v>8</v>
      </c>
      <c r="B262" s="4" t="s">
        <v>7</v>
      </c>
      <c r="C262" s="15">
        <f t="shared" ref="C262:H262" si="59">C240-C261</f>
        <v>0</v>
      </c>
      <c r="D262" s="15">
        <f t="shared" si="59"/>
        <v>0</v>
      </c>
      <c r="E262" s="15">
        <f t="shared" si="59"/>
        <v>0</v>
      </c>
      <c r="F262" s="15">
        <f t="shared" si="59"/>
        <v>0</v>
      </c>
      <c r="G262" s="15">
        <f t="shared" si="59"/>
        <v>0</v>
      </c>
      <c r="H262" s="15">
        <f t="shared" si="59"/>
        <v>0</v>
      </c>
    </row>
    <row r="263" spans="1:8">
      <c r="A263" s="23" t="s">
        <v>70</v>
      </c>
      <c r="B263" s="23" t="s">
        <v>69</v>
      </c>
      <c r="C263" s="24">
        <f t="shared" ref="C263:H263" si="60">C264+C265+C267+C266</f>
        <v>10412</v>
      </c>
      <c r="D263" s="24">
        <f t="shared" si="60"/>
        <v>9200.23</v>
      </c>
      <c r="E263" s="24">
        <f t="shared" si="60"/>
        <v>3043.4</v>
      </c>
      <c r="F263" s="24">
        <f t="shared" si="60"/>
        <v>2753.42</v>
      </c>
      <c r="G263" s="24">
        <f t="shared" si="60"/>
        <v>2329.9300000000003</v>
      </c>
      <c r="H263" s="24">
        <f t="shared" si="60"/>
        <v>1073.48</v>
      </c>
    </row>
    <row r="264" spans="1:8">
      <c r="A264" s="3">
        <v>1</v>
      </c>
      <c r="B264" s="2" t="s">
        <v>6</v>
      </c>
      <c r="C264" s="15">
        <f t="shared" ref="C264:H264" si="61">C246+C251+C258+C242</f>
        <v>6962.5</v>
      </c>
      <c r="D264" s="15">
        <f t="shared" si="61"/>
        <v>5919.66</v>
      </c>
      <c r="E264" s="15">
        <f t="shared" si="61"/>
        <v>2097.5500000000002</v>
      </c>
      <c r="F264" s="15">
        <f t="shared" si="61"/>
        <v>1678.35</v>
      </c>
      <c r="G264" s="15">
        <f t="shared" si="61"/>
        <v>1505.8300000000002</v>
      </c>
      <c r="H264" s="15">
        <f t="shared" si="61"/>
        <v>637.92999999999995</v>
      </c>
    </row>
    <row r="265" spans="1:8">
      <c r="A265" s="3">
        <v>2</v>
      </c>
      <c r="B265" s="2" t="s">
        <v>5</v>
      </c>
      <c r="C265" s="15">
        <f t="shared" ref="C265:H265" si="62">C243+C247+C252+C259</f>
        <v>3451.6</v>
      </c>
      <c r="D265" s="15">
        <f t="shared" si="62"/>
        <v>3282.6699999999996</v>
      </c>
      <c r="E265" s="15">
        <f t="shared" si="62"/>
        <v>947.95</v>
      </c>
      <c r="F265" s="15">
        <f t="shared" si="62"/>
        <v>1075.0700000000002</v>
      </c>
      <c r="G265" s="15">
        <f t="shared" si="62"/>
        <v>824.1</v>
      </c>
      <c r="H265" s="15">
        <f t="shared" si="62"/>
        <v>435.55</v>
      </c>
    </row>
    <row r="266" spans="1:8">
      <c r="A266" s="3">
        <v>3</v>
      </c>
      <c r="B266" s="1" t="s">
        <v>134</v>
      </c>
      <c r="C266" s="15">
        <f t="shared" ref="C266:H266" si="63">C248</f>
        <v>0</v>
      </c>
      <c r="D266" s="15">
        <f t="shared" si="63"/>
        <v>0</v>
      </c>
      <c r="E266" s="15">
        <f t="shared" si="63"/>
        <v>0</v>
      </c>
      <c r="F266" s="15">
        <f t="shared" si="63"/>
        <v>0</v>
      </c>
      <c r="G266" s="15">
        <f t="shared" si="63"/>
        <v>0</v>
      </c>
      <c r="H266" s="15">
        <f t="shared" si="63"/>
        <v>0</v>
      </c>
    </row>
    <row r="267" spans="1:8">
      <c r="A267" s="3">
        <v>4</v>
      </c>
      <c r="B267" s="182" t="s">
        <v>262</v>
      </c>
      <c r="C267" s="15">
        <f t="shared" ref="C267:H267" si="64">C253</f>
        <v>-2.1</v>
      </c>
      <c r="D267" s="15">
        <f t="shared" si="64"/>
        <v>-2.1</v>
      </c>
      <c r="E267" s="15">
        <f t="shared" si="64"/>
        <v>-2.1</v>
      </c>
      <c r="F267" s="15">
        <f t="shared" si="64"/>
        <v>0</v>
      </c>
      <c r="G267" s="15">
        <f t="shared" si="64"/>
        <v>0</v>
      </c>
      <c r="H267" s="15">
        <f t="shared" si="64"/>
        <v>0</v>
      </c>
    </row>
    <row r="269" spans="1:8">
      <c r="B269" s="22" t="s">
        <v>263</v>
      </c>
      <c r="C269" s="22"/>
      <c r="D269" s="22"/>
    </row>
    <row r="271" spans="1:8">
      <c r="A271" s="8" t="s">
        <v>36</v>
      </c>
      <c r="B271" s="52" t="s">
        <v>35</v>
      </c>
      <c r="C271" s="48" t="s">
        <v>71</v>
      </c>
      <c r="D271" s="48" t="s">
        <v>71</v>
      </c>
      <c r="E271" s="48" t="s">
        <v>71</v>
      </c>
      <c r="F271" s="48" t="s">
        <v>71</v>
      </c>
      <c r="G271" s="48" t="s">
        <v>71</v>
      </c>
      <c r="H271" s="60" t="s">
        <v>71</v>
      </c>
    </row>
    <row r="272" spans="1:8">
      <c r="A272" s="47" t="s">
        <v>32</v>
      </c>
      <c r="B272" s="53"/>
      <c r="C272" s="49" t="s">
        <v>77</v>
      </c>
      <c r="D272" s="49" t="s">
        <v>321</v>
      </c>
      <c r="E272" s="49" t="s">
        <v>85</v>
      </c>
      <c r="F272" s="49" t="s">
        <v>85</v>
      </c>
      <c r="G272" s="49" t="s">
        <v>85</v>
      </c>
      <c r="H272" s="61" t="s">
        <v>85</v>
      </c>
    </row>
    <row r="273" spans="1:8">
      <c r="A273" s="47"/>
      <c r="B273" s="53"/>
      <c r="C273" s="312" t="s">
        <v>339</v>
      </c>
      <c r="D273" s="49"/>
      <c r="E273" s="49" t="s">
        <v>26</v>
      </c>
      <c r="F273" s="49" t="s">
        <v>10</v>
      </c>
      <c r="G273" s="49" t="s">
        <v>8</v>
      </c>
      <c r="H273" s="61" t="s">
        <v>70</v>
      </c>
    </row>
    <row r="274" spans="1:8">
      <c r="A274" s="55"/>
      <c r="B274" s="54"/>
      <c r="C274" s="50" t="s">
        <v>245</v>
      </c>
      <c r="D274" s="50" t="s">
        <v>245</v>
      </c>
      <c r="E274" s="50" t="s">
        <v>245</v>
      </c>
      <c r="F274" s="50" t="s">
        <v>245</v>
      </c>
      <c r="G274" s="50" t="s">
        <v>245</v>
      </c>
      <c r="H274" s="62" t="s">
        <v>245</v>
      </c>
    </row>
    <row r="275" spans="1:8">
      <c r="A275" s="6" t="s">
        <v>31</v>
      </c>
      <c r="B275" s="6" t="s">
        <v>30</v>
      </c>
      <c r="C275" s="6">
        <v>1</v>
      </c>
      <c r="D275" s="6">
        <v>2</v>
      </c>
      <c r="E275" s="6">
        <v>2</v>
      </c>
      <c r="F275" s="6">
        <v>3</v>
      </c>
      <c r="G275" s="44">
        <v>4</v>
      </c>
      <c r="H275" s="51" t="s">
        <v>88</v>
      </c>
    </row>
    <row r="276" spans="1:8">
      <c r="A276" s="4">
        <v>1</v>
      </c>
      <c r="B276" s="16" t="s">
        <v>127</v>
      </c>
      <c r="C276" s="12">
        <f t="shared" ref="C276:H276" si="65">C277+C279+C280+C281+C282+C283+C286+C278+C284+C285</f>
        <v>4205.34</v>
      </c>
      <c r="D276" s="12">
        <f t="shared" si="65"/>
        <v>4111.12</v>
      </c>
      <c r="E276" s="12">
        <f t="shared" si="65"/>
        <v>1332.6999999999998</v>
      </c>
      <c r="F276" s="12">
        <f t="shared" si="65"/>
        <v>1229.1599999999999</v>
      </c>
      <c r="G276" s="12">
        <f t="shared" si="65"/>
        <v>557.74000000000012</v>
      </c>
      <c r="H276" s="12">
        <f t="shared" si="65"/>
        <v>991.52</v>
      </c>
    </row>
    <row r="277" spans="1:8">
      <c r="A277" s="3"/>
      <c r="B277" s="9" t="s">
        <v>55</v>
      </c>
      <c r="C277" s="11">
        <v>835.54</v>
      </c>
      <c r="D277" s="11">
        <v>779.66</v>
      </c>
      <c r="E277" s="11">
        <v>254.5</v>
      </c>
      <c r="F277" s="11">
        <v>232.76</v>
      </c>
      <c r="G277" s="11">
        <v>150.65</v>
      </c>
      <c r="H277" s="45">
        <v>141.75</v>
      </c>
    </row>
    <row r="278" spans="1:8">
      <c r="A278" s="3"/>
      <c r="B278" s="9" t="s">
        <v>135</v>
      </c>
      <c r="C278" s="11">
        <v>250</v>
      </c>
      <c r="D278" s="11">
        <v>250</v>
      </c>
      <c r="E278" s="11">
        <v>65.099999999999994</v>
      </c>
      <c r="F278" s="11">
        <v>64</v>
      </c>
      <c r="G278" s="11">
        <v>66.5</v>
      </c>
      <c r="H278" s="45">
        <v>54.4</v>
      </c>
    </row>
    <row r="279" spans="1:8">
      <c r="A279" s="3"/>
      <c r="B279" s="9" t="s">
        <v>136</v>
      </c>
      <c r="C279" s="11">
        <v>105.8</v>
      </c>
      <c r="D279" s="11">
        <v>105.8</v>
      </c>
      <c r="E279" s="11">
        <v>40.700000000000003</v>
      </c>
      <c r="F279" s="11">
        <v>34.200000000000003</v>
      </c>
      <c r="G279" s="11">
        <v>20.9</v>
      </c>
      <c r="H279" s="45">
        <v>10</v>
      </c>
    </row>
    <row r="280" spans="1:8">
      <c r="A280" s="3"/>
      <c r="B280" s="9" t="s">
        <v>137</v>
      </c>
      <c r="C280" s="11">
        <v>2455.5</v>
      </c>
      <c r="D280" s="11">
        <v>2455.5</v>
      </c>
      <c r="E280" s="11">
        <v>784.4</v>
      </c>
      <c r="F280" s="11">
        <v>747.1</v>
      </c>
      <c r="G280" s="11">
        <v>243.5</v>
      </c>
      <c r="H280" s="45">
        <v>680.5</v>
      </c>
    </row>
    <row r="281" spans="1:8">
      <c r="A281" s="3"/>
      <c r="B281" s="9" t="s">
        <v>138</v>
      </c>
      <c r="C281" s="11">
        <v>40</v>
      </c>
      <c r="D281" s="11">
        <v>40</v>
      </c>
      <c r="E281" s="11">
        <v>12</v>
      </c>
      <c r="F281" s="11">
        <v>11</v>
      </c>
      <c r="G281" s="11">
        <v>11</v>
      </c>
      <c r="H281" s="45">
        <v>6</v>
      </c>
    </row>
    <row r="282" spans="1:8">
      <c r="A282" s="3"/>
      <c r="B282" s="9" t="s">
        <v>139</v>
      </c>
      <c r="C282" s="11">
        <v>10</v>
      </c>
      <c r="D282" s="11">
        <v>10</v>
      </c>
      <c r="E282" s="11">
        <v>2</v>
      </c>
      <c r="F282" s="11">
        <v>2</v>
      </c>
      <c r="G282" s="11">
        <v>2</v>
      </c>
      <c r="H282" s="45">
        <v>4</v>
      </c>
    </row>
    <row r="283" spans="1:8">
      <c r="A283" s="3"/>
      <c r="B283" s="9" t="s">
        <v>140</v>
      </c>
      <c r="C283" s="11">
        <v>8</v>
      </c>
      <c r="D283" s="11">
        <v>8</v>
      </c>
      <c r="E283" s="11">
        <v>1.9</v>
      </c>
      <c r="F283" s="11">
        <v>1</v>
      </c>
      <c r="G283" s="11">
        <v>1</v>
      </c>
      <c r="H283" s="45">
        <v>4.0999999999999996</v>
      </c>
    </row>
    <row r="284" spans="1:8">
      <c r="A284" s="3"/>
      <c r="B284" s="9" t="s">
        <v>130</v>
      </c>
      <c r="C284" s="11">
        <v>237</v>
      </c>
      <c r="D284" s="11">
        <v>227.98</v>
      </c>
      <c r="E284" s="11">
        <v>83.5</v>
      </c>
      <c r="F284" s="11">
        <v>68.5</v>
      </c>
      <c r="G284" s="11">
        <v>41.32</v>
      </c>
      <c r="H284" s="45">
        <v>34.659999999999997</v>
      </c>
    </row>
    <row r="285" spans="1:8">
      <c r="A285" s="3"/>
      <c r="B285" s="9" t="s">
        <v>141</v>
      </c>
      <c r="C285" s="11">
        <v>1</v>
      </c>
      <c r="D285" s="11">
        <v>1</v>
      </c>
      <c r="E285" s="11">
        <v>1</v>
      </c>
      <c r="F285" s="11">
        <v>0</v>
      </c>
      <c r="G285" s="11">
        <v>0</v>
      </c>
      <c r="H285" s="45">
        <v>0</v>
      </c>
    </row>
    <row r="286" spans="1:8">
      <c r="A286" s="3"/>
      <c r="B286" s="9" t="s">
        <v>132</v>
      </c>
      <c r="C286" s="11">
        <v>262.5</v>
      </c>
      <c r="D286" s="11">
        <v>233.18</v>
      </c>
      <c r="E286" s="11">
        <v>87.6</v>
      </c>
      <c r="F286" s="11">
        <v>68.599999999999994</v>
      </c>
      <c r="G286" s="11">
        <v>20.87</v>
      </c>
      <c r="H286" s="45">
        <v>56.11</v>
      </c>
    </row>
    <row r="287" spans="1:8">
      <c r="A287" s="4">
        <v>2</v>
      </c>
      <c r="B287" s="16" t="s">
        <v>142</v>
      </c>
      <c r="C287" s="12">
        <v>3</v>
      </c>
      <c r="D287" s="12">
        <v>3</v>
      </c>
      <c r="E287" s="12">
        <v>2</v>
      </c>
      <c r="F287" s="12">
        <v>1</v>
      </c>
      <c r="G287" s="12">
        <v>0</v>
      </c>
      <c r="H287" s="12">
        <v>0</v>
      </c>
    </row>
    <row r="288" spans="1:8">
      <c r="A288" s="23" t="s">
        <v>26</v>
      </c>
      <c r="B288" s="23" t="s">
        <v>25</v>
      </c>
      <c r="C288" s="24">
        <f t="shared" ref="C288:H288" si="66">C276+C287</f>
        <v>4208.34</v>
      </c>
      <c r="D288" s="24">
        <f t="shared" si="66"/>
        <v>4114.12</v>
      </c>
      <c r="E288" s="24">
        <f t="shared" si="66"/>
        <v>1334.6999999999998</v>
      </c>
      <c r="F288" s="24">
        <f t="shared" si="66"/>
        <v>1230.1599999999999</v>
      </c>
      <c r="G288" s="24">
        <f t="shared" si="66"/>
        <v>557.74000000000012</v>
      </c>
      <c r="H288" s="24">
        <f t="shared" si="66"/>
        <v>991.52</v>
      </c>
    </row>
    <row r="289" spans="1:8">
      <c r="A289" s="4">
        <v>1</v>
      </c>
      <c r="B289" s="16" t="s">
        <v>20</v>
      </c>
      <c r="C289" s="12">
        <f>C290+C291+C292</f>
        <v>4208.34</v>
      </c>
      <c r="D289" s="12">
        <f>D290+D291+D292+D293</f>
        <v>4114.12</v>
      </c>
      <c r="E289" s="12">
        <f>E290+E291+E292+E293</f>
        <v>1334.7</v>
      </c>
      <c r="F289" s="12">
        <f>F290+F291+F292+F293</f>
        <v>1230.1600000000001</v>
      </c>
      <c r="G289" s="12">
        <f>G290+G291+G292+G293</f>
        <v>557.74</v>
      </c>
      <c r="H289" s="12">
        <f>H290+H291+H292+H293</f>
        <v>991.52</v>
      </c>
    </row>
    <row r="290" spans="1:8">
      <c r="A290" s="3"/>
      <c r="B290" s="10" t="s">
        <v>37</v>
      </c>
      <c r="C290" s="13">
        <v>281.04000000000002</v>
      </c>
      <c r="D290" s="13">
        <v>281.04000000000002</v>
      </c>
      <c r="E290" s="13">
        <v>82.89</v>
      </c>
      <c r="F290" s="13">
        <v>74.39</v>
      </c>
      <c r="G290" s="13">
        <v>51.7</v>
      </c>
      <c r="H290" s="45">
        <v>72.06</v>
      </c>
    </row>
    <row r="291" spans="1:8">
      <c r="A291" s="3"/>
      <c r="B291" s="10" t="s">
        <v>38</v>
      </c>
      <c r="C291" s="13">
        <v>3861.3</v>
      </c>
      <c r="D291" s="13">
        <v>3721.08</v>
      </c>
      <c r="E291" s="13">
        <v>1235.31</v>
      </c>
      <c r="F291" s="13">
        <v>1139.27</v>
      </c>
      <c r="G291" s="13">
        <v>449.04</v>
      </c>
      <c r="H291" s="45">
        <v>897.46</v>
      </c>
    </row>
    <row r="292" spans="1:8">
      <c r="A292" s="3"/>
      <c r="B292" s="10" t="s">
        <v>39</v>
      </c>
      <c r="C292" s="13">
        <v>66</v>
      </c>
      <c r="D292" s="13">
        <v>66</v>
      </c>
      <c r="E292" s="13">
        <v>16.5</v>
      </c>
      <c r="F292" s="13">
        <v>16.5</v>
      </c>
      <c r="G292" s="13">
        <v>16</v>
      </c>
      <c r="H292" s="45">
        <v>17</v>
      </c>
    </row>
    <row r="293" spans="1:8">
      <c r="A293" s="3"/>
      <c r="B293" s="2" t="s">
        <v>367</v>
      </c>
      <c r="C293" s="13">
        <v>0</v>
      </c>
      <c r="D293" s="13">
        <v>46</v>
      </c>
      <c r="E293" s="13">
        <v>0</v>
      </c>
      <c r="F293" s="13">
        <v>0</v>
      </c>
      <c r="G293" s="13">
        <v>41</v>
      </c>
      <c r="H293" s="45">
        <v>5</v>
      </c>
    </row>
    <row r="294" spans="1:8">
      <c r="A294" s="3"/>
      <c r="B294" s="67" t="s">
        <v>98</v>
      </c>
      <c r="C294" s="68">
        <v>1853</v>
      </c>
      <c r="D294" s="68">
        <v>1859.18</v>
      </c>
      <c r="E294" s="68">
        <v>608</v>
      </c>
      <c r="F294" s="68">
        <v>585</v>
      </c>
      <c r="G294" s="68">
        <v>159.43</v>
      </c>
      <c r="H294" s="64">
        <v>506.75</v>
      </c>
    </row>
    <row r="295" spans="1:8">
      <c r="A295" s="3"/>
      <c r="B295" s="67" t="s">
        <v>143</v>
      </c>
      <c r="C295" s="68">
        <v>265.2</v>
      </c>
      <c r="D295" s="68">
        <v>249.88</v>
      </c>
      <c r="E295" s="68">
        <v>96.8</v>
      </c>
      <c r="F295" s="68">
        <v>71.3</v>
      </c>
      <c r="G295" s="68">
        <v>46.76</v>
      </c>
      <c r="H295" s="64">
        <v>35.020000000000003</v>
      </c>
    </row>
    <row r="296" spans="1:8">
      <c r="A296" s="3"/>
      <c r="B296" s="67" t="s">
        <v>100</v>
      </c>
      <c r="C296" s="68">
        <v>2000.14</v>
      </c>
      <c r="D296" s="68">
        <v>1916.28</v>
      </c>
      <c r="E296" s="68">
        <v>600.9</v>
      </c>
      <c r="F296" s="68">
        <v>546.86</v>
      </c>
      <c r="G296" s="68">
        <v>342.73</v>
      </c>
      <c r="H296" s="64">
        <v>425.79</v>
      </c>
    </row>
    <row r="297" spans="1:8">
      <c r="A297" s="3"/>
      <c r="B297" s="67" t="s">
        <v>101</v>
      </c>
      <c r="C297" s="68">
        <v>90</v>
      </c>
      <c r="D297" s="68">
        <v>88.78</v>
      </c>
      <c r="E297" s="68">
        <v>29</v>
      </c>
      <c r="F297" s="68">
        <v>27</v>
      </c>
      <c r="G297" s="68">
        <v>8.82</v>
      </c>
      <c r="H297" s="64">
        <v>23.96</v>
      </c>
    </row>
    <row r="298" spans="1:8">
      <c r="A298" s="23" t="s">
        <v>10</v>
      </c>
      <c r="B298" s="23" t="s">
        <v>9</v>
      </c>
      <c r="C298" s="24">
        <f t="shared" ref="C298:H298" si="67">C289</f>
        <v>4208.34</v>
      </c>
      <c r="D298" s="24">
        <f t="shared" si="67"/>
        <v>4114.12</v>
      </c>
      <c r="E298" s="24">
        <f t="shared" si="67"/>
        <v>1334.7</v>
      </c>
      <c r="F298" s="24">
        <f t="shared" si="67"/>
        <v>1230.1600000000001</v>
      </c>
      <c r="G298" s="24">
        <f t="shared" si="67"/>
        <v>557.74</v>
      </c>
      <c r="H298" s="24">
        <f t="shared" si="67"/>
        <v>991.52</v>
      </c>
    </row>
    <row r="299" spans="1:8">
      <c r="A299" s="4" t="s">
        <v>8</v>
      </c>
      <c r="B299" s="4" t="s">
        <v>7</v>
      </c>
      <c r="C299" s="15">
        <f t="shared" ref="C299:H299" si="68">C288-C298</f>
        <v>0</v>
      </c>
      <c r="D299" s="15">
        <f t="shared" si="68"/>
        <v>0</v>
      </c>
      <c r="E299" s="15">
        <f t="shared" si="68"/>
        <v>0</v>
      </c>
      <c r="F299" s="15">
        <f t="shared" si="68"/>
        <v>0</v>
      </c>
      <c r="G299" s="15">
        <f t="shared" si="68"/>
        <v>0</v>
      </c>
      <c r="H299" s="15">
        <f t="shared" si="68"/>
        <v>0</v>
      </c>
    </row>
    <row r="300" spans="1:8">
      <c r="A300" s="23" t="s">
        <v>70</v>
      </c>
      <c r="B300" s="23" t="s">
        <v>69</v>
      </c>
      <c r="C300" s="24">
        <f>C301+C302+C303</f>
        <v>4208.34</v>
      </c>
      <c r="D300" s="24">
        <f>D301+D302+D303+D304</f>
        <v>4114.12</v>
      </c>
      <c r="E300" s="24">
        <f>E301+E302+E303+E304</f>
        <v>1334.7</v>
      </c>
      <c r="F300" s="24">
        <f>F301+F302+F303+F304</f>
        <v>1230.1600000000001</v>
      </c>
      <c r="G300" s="24">
        <f>G301+G302+G303+G304</f>
        <v>557.74</v>
      </c>
      <c r="H300" s="24">
        <f>H301+H302+H303+H304</f>
        <v>991.52</v>
      </c>
    </row>
    <row r="301" spans="1:8">
      <c r="A301" s="3">
        <v>1</v>
      </c>
      <c r="B301" s="2" t="s">
        <v>6</v>
      </c>
      <c r="C301" s="15">
        <f t="shared" ref="C301:H303" si="69">C290</f>
        <v>281.04000000000002</v>
      </c>
      <c r="D301" s="15">
        <f t="shared" si="69"/>
        <v>281.04000000000002</v>
      </c>
      <c r="E301" s="15">
        <f t="shared" si="69"/>
        <v>82.89</v>
      </c>
      <c r="F301" s="15">
        <f t="shared" si="69"/>
        <v>74.39</v>
      </c>
      <c r="G301" s="15">
        <f t="shared" si="69"/>
        <v>51.7</v>
      </c>
      <c r="H301" s="15">
        <f t="shared" si="69"/>
        <v>72.06</v>
      </c>
    </row>
    <row r="302" spans="1:8">
      <c r="A302" s="3">
        <v>2</v>
      </c>
      <c r="B302" s="2" t="s">
        <v>5</v>
      </c>
      <c r="C302" s="15">
        <f t="shared" si="69"/>
        <v>3861.3</v>
      </c>
      <c r="D302" s="15">
        <f t="shared" si="69"/>
        <v>3721.08</v>
      </c>
      <c r="E302" s="15">
        <f t="shared" si="69"/>
        <v>1235.31</v>
      </c>
      <c r="F302" s="15">
        <f t="shared" si="69"/>
        <v>1139.27</v>
      </c>
      <c r="G302" s="15">
        <f t="shared" si="69"/>
        <v>449.04</v>
      </c>
      <c r="H302" s="15">
        <f t="shared" si="69"/>
        <v>897.46</v>
      </c>
    </row>
    <row r="303" spans="1:8">
      <c r="A303" s="3">
        <v>3</v>
      </c>
      <c r="B303" s="1" t="s">
        <v>1</v>
      </c>
      <c r="C303" s="15">
        <f t="shared" si="69"/>
        <v>66</v>
      </c>
      <c r="D303" s="15">
        <f t="shared" si="69"/>
        <v>66</v>
      </c>
      <c r="E303" s="15">
        <f t="shared" si="69"/>
        <v>16.5</v>
      </c>
      <c r="F303" s="15">
        <f t="shared" si="69"/>
        <v>16.5</v>
      </c>
      <c r="G303" s="15">
        <f t="shared" si="69"/>
        <v>16</v>
      </c>
      <c r="H303" s="15">
        <f t="shared" si="69"/>
        <v>17</v>
      </c>
    </row>
    <row r="304" spans="1:8">
      <c r="A304" s="1">
        <v>4</v>
      </c>
      <c r="B304" s="2" t="s">
        <v>134</v>
      </c>
      <c r="C304" s="15">
        <f t="shared" ref="C304:H304" si="70">C293</f>
        <v>0</v>
      </c>
      <c r="D304" s="15">
        <f t="shared" si="70"/>
        <v>46</v>
      </c>
      <c r="E304" s="15">
        <f t="shared" si="70"/>
        <v>0</v>
      </c>
      <c r="F304" s="15">
        <f t="shared" si="70"/>
        <v>0</v>
      </c>
      <c r="G304" s="15">
        <f t="shared" si="70"/>
        <v>41</v>
      </c>
      <c r="H304" s="15">
        <f t="shared" si="70"/>
        <v>5</v>
      </c>
    </row>
    <row r="306" spans="1:8">
      <c r="B306" s="22" t="s">
        <v>264</v>
      </c>
    </row>
    <row r="308" spans="1:8">
      <c r="A308" s="8" t="s">
        <v>36</v>
      </c>
      <c r="B308" s="52" t="s">
        <v>35</v>
      </c>
      <c r="C308" s="48" t="s">
        <v>71</v>
      </c>
      <c r="D308" s="48" t="s">
        <v>71</v>
      </c>
      <c r="E308" s="48" t="s">
        <v>71</v>
      </c>
      <c r="F308" s="48" t="s">
        <v>71</v>
      </c>
      <c r="G308" s="48" t="s">
        <v>71</v>
      </c>
      <c r="H308" s="60" t="s">
        <v>71</v>
      </c>
    </row>
    <row r="309" spans="1:8">
      <c r="A309" s="47" t="s">
        <v>32</v>
      </c>
      <c r="B309" s="53"/>
      <c r="C309" s="49" t="s">
        <v>77</v>
      </c>
      <c r="D309" s="49" t="s">
        <v>321</v>
      </c>
      <c r="E309" s="49" t="s">
        <v>85</v>
      </c>
      <c r="F309" s="49" t="s">
        <v>85</v>
      </c>
      <c r="G309" s="49" t="s">
        <v>85</v>
      </c>
      <c r="H309" s="61" t="s">
        <v>85</v>
      </c>
    </row>
    <row r="310" spans="1:8">
      <c r="A310" s="47"/>
      <c r="B310" s="53"/>
      <c r="C310" s="312" t="s">
        <v>339</v>
      </c>
      <c r="D310" s="49"/>
      <c r="E310" s="49" t="s">
        <v>26</v>
      </c>
      <c r="F310" s="49" t="s">
        <v>10</v>
      </c>
      <c r="G310" s="49" t="s">
        <v>8</v>
      </c>
      <c r="H310" s="61" t="s">
        <v>70</v>
      </c>
    </row>
    <row r="311" spans="1:8">
      <c r="A311" s="55"/>
      <c r="B311" s="54"/>
      <c r="C311" s="50" t="s">
        <v>245</v>
      </c>
      <c r="D311" s="50" t="s">
        <v>245</v>
      </c>
      <c r="E311" s="50" t="s">
        <v>245</v>
      </c>
      <c r="F311" s="50" t="s">
        <v>245</v>
      </c>
      <c r="G311" s="50" t="s">
        <v>245</v>
      </c>
      <c r="H311" s="50" t="s">
        <v>245</v>
      </c>
    </row>
    <row r="312" spans="1:8">
      <c r="A312" s="6" t="s">
        <v>31</v>
      </c>
      <c r="B312" s="6" t="s">
        <v>30</v>
      </c>
      <c r="C312" s="6">
        <v>1</v>
      </c>
      <c r="D312" s="6">
        <v>2</v>
      </c>
      <c r="E312" s="6">
        <v>2</v>
      </c>
      <c r="F312" s="6">
        <v>3</v>
      </c>
      <c r="G312" s="44">
        <v>4</v>
      </c>
      <c r="H312" s="51" t="s">
        <v>88</v>
      </c>
    </row>
    <row r="313" spans="1:8">
      <c r="A313" s="4">
        <v>1</v>
      </c>
      <c r="B313" s="16" t="s">
        <v>127</v>
      </c>
      <c r="C313" s="12">
        <f t="shared" ref="C313:H313" si="71">C314+C315</f>
        <v>1678.01</v>
      </c>
      <c r="D313" s="12">
        <f t="shared" si="71"/>
        <v>1678.01</v>
      </c>
      <c r="E313" s="12">
        <f t="shared" si="71"/>
        <v>1678.01</v>
      </c>
      <c r="F313" s="12">
        <f t="shared" si="71"/>
        <v>0</v>
      </c>
      <c r="G313" s="12">
        <f t="shared" si="71"/>
        <v>0</v>
      </c>
      <c r="H313" s="12">
        <f t="shared" si="71"/>
        <v>0</v>
      </c>
    </row>
    <row r="314" spans="1:8">
      <c r="A314" s="3"/>
      <c r="B314" s="9" t="s">
        <v>144</v>
      </c>
      <c r="C314" s="11">
        <v>273.07</v>
      </c>
      <c r="D314" s="11">
        <v>273.07</v>
      </c>
      <c r="E314" s="11">
        <v>273.07</v>
      </c>
      <c r="F314" s="11">
        <v>0</v>
      </c>
      <c r="G314" s="11">
        <v>0</v>
      </c>
      <c r="H314" s="45">
        <v>0</v>
      </c>
    </row>
    <row r="315" spans="1:8">
      <c r="A315" s="3"/>
      <c r="B315" s="9" t="s">
        <v>145</v>
      </c>
      <c r="C315" s="11">
        <v>1404.94</v>
      </c>
      <c r="D315" s="11">
        <v>1404.94</v>
      </c>
      <c r="E315" s="11">
        <v>1404.94</v>
      </c>
      <c r="F315" s="11">
        <v>0</v>
      </c>
      <c r="G315" s="11">
        <v>0</v>
      </c>
      <c r="H315" s="45">
        <v>0</v>
      </c>
    </row>
    <row r="316" spans="1:8">
      <c r="A316" s="23" t="s">
        <v>26</v>
      </c>
      <c r="B316" s="23" t="s">
        <v>25</v>
      </c>
      <c r="C316" s="24">
        <f t="shared" ref="C316:H316" si="72">C313</f>
        <v>1678.01</v>
      </c>
      <c r="D316" s="24">
        <f t="shared" si="72"/>
        <v>1678.01</v>
      </c>
      <c r="E316" s="24">
        <f t="shared" si="72"/>
        <v>1678.01</v>
      </c>
      <c r="F316" s="24">
        <f t="shared" si="72"/>
        <v>0</v>
      </c>
      <c r="G316" s="24">
        <f t="shared" si="72"/>
        <v>0</v>
      </c>
      <c r="H316" s="24">
        <f t="shared" si="72"/>
        <v>0</v>
      </c>
    </row>
    <row r="317" spans="1:8">
      <c r="A317" s="4">
        <v>1</v>
      </c>
      <c r="B317" s="16" t="s">
        <v>72</v>
      </c>
      <c r="C317" s="12">
        <f t="shared" ref="C317:H317" si="73">C318</f>
        <v>431.91</v>
      </c>
      <c r="D317" s="12">
        <f t="shared" si="73"/>
        <v>431.91</v>
      </c>
      <c r="E317" s="12">
        <f t="shared" si="73"/>
        <v>431.91</v>
      </c>
      <c r="F317" s="12">
        <f t="shared" si="73"/>
        <v>0</v>
      </c>
      <c r="G317" s="12">
        <f t="shared" si="73"/>
        <v>0</v>
      </c>
      <c r="H317" s="12">
        <f t="shared" si="73"/>
        <v>0</v>
      </c>
    </row>
    <row r="318" spans="1:8">
      <c r="A318" s="3"/>
      <c r="B318" s="10" t="s">
        <v>147</v>
      </c>
      <c r="C318" s="13">
        <v>431.91</v>
      </c>
      <c r="D318" s="13">
        <v>431.91</v>
      </c>
      <c r="E318" s="13">
        <v>431.91</v>
      </c>
      <c r="F318" s="13">
        <v>0</v>
      </c>
      <c r="G318" s="13">
        <v>0</v>
      </c>
      <c r="H318" s="45">
        <v>0</v>
      </c>
    </row>
    <row r="319" spans="1:8">
      <c r="A319" s="3"/>
      <c r="B319" s="67" t="s">
        <v>146</v>
      </c>
      <c r="C319" s="68">
        <v>431.91</v>
      </c>
      <c r="D319" s="68">
        <v>431.91</v>
      </c>
      <c r="E319" s="68">
        <v>431.91</v>
      </c>
      <c r="F319" s="68">
        <v>0</v>
      </c>
      <c r="G319" s="68">
        <v>0</v>
      </c>
      <c r="H319" s="64">
        <v>0</v>
      </c>
    </row>
    <row r="320" spans="1:8" s="22" customFormat="1">
      <c r="A320" s="4">
        <v>2</v>
      </c>
      <c r="B320" s="31" t="s">
        <v>17</v>
      </c>
      <c r="C320" s="196">
        <f t="shared" ref="C320:H320" si="74">C321</f>
        <v>223.03</v>
      </c>
      <c r="D320" s="196">
        <f t="shared" si="74"/>
        <v>223.03</v>
      </c>
      <c r="E320" s="196">
        <f t="shared" si="74"/>
        <v>223.03</v>
      </c>
      <c r="F320" s="196">
        <f t="shared" si="74"/>
        <v>0</v>
      </c>
      <c r="G320" s="196">
        <f t="shared" si="74"/>
        <v>0</v>
      </c>
      <c r="H320" s="196">
        <f t="shared" si="74"/>
        <v>0</v>
      </c>
    </row>
    <row r="321" spans="1:8">
      <c r="A321" s="3"/>
      <c r="B321" s="69" t="s">
        <v>265</v>
      </c>
      <c r="C321" s="33">
        <v>223.03</v>
      </c>
      <c r="D321" s="33">
        <v>223.03</v>
      </c>
      <c r="E321" s="33">
        <v>223.03</v>
      </c>
      <c r="F321" s="33">
        <v>0</v>
      </c>
      <c r="G321" s="33">
        <v>0</v>
      </c>
      <c r="H321" s="45">
        <v>0</v>
      </c>
    </row>
    <row r="322" spans="1:8">
      <c r="A322" s="3"/>
      <c r="B322" s="67" t="s">
        <v>110</v>
      </c>
      <c r="C322" s="68">
        <v>223.03</v>
      </c>
      <c r="D322" s="68">
        <v>223.03</v>
      </c>
      <c r="E322" s="68">
        <v>223.03</v>
      </c>
      <c r="F322" s="68">
        <v>0</v>
      </c>
      <c r="G322" s="68">
        <v>0</v>
      </c>
      <c r="H322" s="64">
        <v>0</v>
      </c>
    </row>
    <row r="323" spans="1:8">
      <c r="A323" s="4">
        <v>3</v>
      </c>
      <c r="B323" s="31" t="s">
        <v>16</v>
      </c>
      <c r="C323" s="12">
        <f t="shared" ref="C323:H323" si="75">C324+C325</f>
        <v>1023.0699999999999</v>
      </c>
      <c r="D323" s="12">
        <f t="shared" si="75"/>
        <v>1023.0699999999999</v>
      </c>
      <c r="E323" s="12">
        <f t="shared" si="75"/>
        <v>1023.0699999999999</v>
      </c>
      <c r="F323" s="12">
        <f t="shared" si="75"/>
        <v>0</v>
      </c>
      <c r="G323" s="12">
        <f t="shared" si="75"/>
        <v>0</v>
      </c>
      <c r="H323" s="12">
        <f t="shared" si="75"/>
        <v>0</v>
      </c>
    </row>
    <row r="324" spans="1:8">
      <c r="A324" s="3"/>
      <c r="B324" s="69" t="s">
        <v>148</v>
      </c>
      <c r="C324" s="33">
        <v>750</v>
      </c>
      <c r="D324" s="33">
        <v>750</v>
      </c>
      <c r="E324" s="33">
        <v>750</v>
      </c>
      <c r="F324" s="33">
        <v>0</v>
      </c>
      <c r="G324" s="33">
        <v>0</v>
      </c>
      <c r="H324" s="45">
        <v>0</v>
      </c>
    </row>
    <row r="325" spans="1:8">
      <c r="A325" s="3"/>
      <c r="B325" s="69" t="s">
        <v>84</v>
      </c>
      <c r="C325" s="33">
        <v>273.07</v>
      </c>
      <c r="D325" s="33">
        <v>273.07</v>
      </c>
      <c r="E325" s="33">
        <v>273.07</v>
      </c>
      <c r="F325" s="33">
        <v>0</v>
      </c>
      <c r="G325" s="33">
        <v>0</v>
      </c>
      <c r="H325" s="45">
        <v>0</v>
      </c>
    </row>
    <row r="326" spans="1:8">
      <c r="A326" s="3"/>
      <c r="B326" s="67" t="s">
        <v>149</v>
      </c>
      <c r="C326" s="68">
        <v>273.07</v>
      </c>
      <c r="D326" s="68">
        <v>273.07</v>
      </c>
      <c r="E326" s="68">
        <v>273.07</v>
      </c>
      <c r="F326" s="68">
        <v>0</v>
      </c>
      <c r="G326" s="68">
        <v>0</v>
      </c>
      <c r="H326" s="64">
        <v>0</v>
      </c>
    </row>
    <row r="327" spans="1:8">
      <c r="A327" s="3"/>
      <c r="B327" s="67" t="s">
        <v>150</v>
      </c>
      <c r="C327" s="68">
        <v>450</v>
      </c>
      <c r="D327" s="68">
        <v>450</v>
      </c>
      <c r="E327" s="68">
        <v>450</v>
      </c>
      <c r="F327" s="68">
        <v>0</v>
      </c>
      <c r="G327" s="68">
        <v>0</v>
      </c>
      <c r="H327" s="64">
        <v>0</v>
      </c>
    </row>
    <row r="328" spans="1:8">
      <c r="A328" s="3"/>
      <c r="B328" s="67" t="s">
        <v>151</v>
      </c>
      <c r="C328" s="68">
        <v>300</v>
      </c>
      <c r="D328" s="68">
        <v>300</v>
      </c>
      <c r="E328" s="68">
        <v>300</v>
      </c>
      <c r="F328" s="68">
        <v>0</v>
      </c>
      <c r="G328" s="68">
        <v>0</v>
      </c>
      <c r="H328" s="64">
        <v>0</v>
      </c>
    </row>
    <row r="329" spans="1:8">
      <c r="A329" s="23" t="s">
        <v>10</v>
      </c>
      <c r="B329" s="23" t="s">
        <v>9</v>
      </c>
      <c r="C329" s="24">
        <f t="shared" ref="C329:H329" si="76">C317+C323+C320</f>
        <v>1678.01</v>
      </c>
      <c r="D329" s="24">
        <f t="shared" si="76"/>
        <v>1678.01</v>
      </c>
      <c r="E329" s="24">
        <f t="shared" si="76"/>
        <v>1678.01</v>
      </c>
      <c r="F329" s="24">
        <f t="shared" si="76"/>
        <v>0</v>
      </c>
      <c r="G329" s="24">
        <f t="shared" si="76"/>
        <v>0</v>
      </c>
      <c r="H329" s="24">
        <f t="shared" si="76"/>
        <v>0</v>
      </c>
    </row>
    <row r="330" spans="1:8">
      <c r="A330" s="4" t="s">
        <v>8</v>
      </c>
      <c r="B330" s="4" t="s">
        <v>7</v>
      </c>
      <c r="C330" s="15">
        <f t="shared" ref="C330:H330" si="77">C316-C329</f>
        <v>0</v>
      </c>
      <c r="D330" s="15">
        <f t="shared" si="77"/>
        <v>0</v>
      </c>
      <c r="E330" s="15">
        <f t="shared" si="77"/>
        <v>0</v>
      </c>
      <c r="F330" s="15">
        <f t="shared" si="77"/>
        <v>0</v>
      </c>
      <c r="G330" s="15">
        <f t="shared" si="77"/>
        <v>0</v>
      </c>
      <c r="H330" s="15">
        <f t="shared" si="77"/>
        <v>0</v>
      </c>
    </row>
    <row r="331" spans="1:8">
      <c r="A331" s="23" t="s">
        <v>70</v>
      </c>
      <c r="B331" s="23" t="s">
        <v>69</v>
      </c>
      <c r="C331" s="24">
        <f t="shared" ref="C331:H331" si="78">C332+C335+C333+C334</f>
        <v>1678.01</v>
      </c>
      <c r="D331" s="24">
        <f t="shared" si="78"/>
        <v>1678.01</v>
      </c>
      <c r="E331" s="24">
        <f t="shared" si="78"/>
        <v>1678.01</v>
      </c>
      <c r="F331" s="24">
        <f t="shared" si="78"/>
        <v>0</v>
      </c>
      <c r="G331" s="24">
        <f t="shared" si="78"/>
        <v>0</v>
      </c>
      <c r="H331" s="24">
        <f t="shared" si="78"/>
        <v>0</v>
      </c>
    </row>
    <row r="332" spans="1:8">
      <c r="A332" s="3">
        <v>1</v>
      </c>
      <c r="B332" s="2" t="s">
        <v>5</v>
      </c>
      <c r="C332" s="15">
        <f t="shared" ref="C332:H333" si="79">C324</f>
        <v>750</v>
      </c>
      <c r="D332" s="15">
        <f t="shared" si="79"/>
        <v>750</v>
      </c>
      <c r="E332" s="15">
        <f t="shared" si="79"/>
        <v>750</v>
      </c>
      <c r="F332" s="15">
        <f t="shared" si="79"/>
        <v>0</v>
      </c>
      <c r="G332" s="15">
        <f t="shared" si="79"/>
        <v>0</v>
      </c>
      <c r="H332" s="15">
        <f t="shared" si="79"/>
        <v>0</v>
      </c>
    </row>
    <row r="333" spans="1:8">
      <c r="A333" s="3">
        <v>2</v>
      </c>
      <c r="B333" s="2" t="s">
        <v>134</v>
      </c>
      <c r="C333" s="15">
        <f t="shared" si="79"/>
        <v>273.07</v>
      </c>
      <c r="D333" s="15">
        <f t="shared" si="79"/>
        <v>273.07</v>
      </c>
      <c r="E333" s="15">
        <f t="shared" si="79"/>
        <v>273.07</v>
      </c>
      <c r="F333" s="15">
        <f t="shared" si="79"/>
        <v>0</v>
      </c>
      <c r="G333" s="15">
        <f t="shared" si="79"/>
        <v>0</v>
      </c>
      <c r="H333" s="15">
        <f t="shared" si="79"/>
        <v>0</v>
      </c>
    </row>
    <row r="334" spans="1:8">
      <c r="A334" s="3">
        <v>3</v>
      </c>
      <c r="B334" s="195" t="s">
        <v>266</v>
      </c>
      <c r="C334" s="15">
        <f t="shared" ref="C334:H334" si="80">C321</f>
        <v>223.03</v>
      </c>
      <c r="D334" s="15">
        <f t="shared" si="80"/>
        <v>223.03</v>
      </c>
      <c r="E334" s="15">
        <f t="shared" si="80"/>
        <v>223.03</v>
      </c>
      <c r="F334" s="15">
        <f t="shared" si="80"/>
        <v>0</v>
      </c>
      <c r="G334" s="15">
        <f t="shared" si="80"/>
        <v>0</v>
      </c>
      <c r="H334" s="15">
        <f t="shared" si="80"/>
        <v>0</v>
      </c>
    </row>
    <row r="335" spans="1:8">
      <c r="A335" s="3">
        <v>4</v>
      </c>
      <c r="B335" s="1" t="s">
        <v>47</v>
      </c>
      <c r="C335" s="15">
        <f t="shared" ref="C335:H335" si="81">C319</f>
        <v>431.91</v>
      </c>
      <c r="D335" s="15">
        <f t="shared" si="81"/>
        <v>431.91</v>
      </c>
      <c r="E335" s="15">
        <f t="shared" si="81"/>
        <v>431.91</v>
      </c>
      <c r="F335" s="15">
        <f t="shared" si="81"/>
        <v>0</v>
      </c>
      <c r="G335" s="15">
        <f t="shared" si="81"/>
        <v>0</v>
      </c>
      <c r="H335" s="15">
        <f t="shared" si="81"/>
        <v>0</v>
      </c>
    </row>
    <row r="337" spans="1:8">
      <c r="B337" s="22" t="s">
        <v>267</v>
      </c>
    </row>
    <row r="339" spans="1:8">
      <c r="A339" s="8" t="s">
        <v>36</v>
      </c>
      <c r="B339" s="52" t="s">
        <v>35</v>
      </c>
      <c r="C339" s="48" t="s">
        <v>71</v>
      </c>
      <c r="D339" s="48" t="s">
        <v>71</v>
      </c>
      <c r="E339" s="48" t="s">
        <v>71</v>
      </c>
      <c r="F339" s="48" t="s">
        <v>71</v>
      </c>
      <c r="G339" s="48" t="s">
        <v>71</v>
      </c>
      <c r="H339" s="60" t="s">
        <v>71</v>
      </c>
    </row>
    <row r="340" spans="1:8">
      <c r="A340" s="47" t="s">
        <v>32</v>
      </c>
      <c r="B340" s="53"/>
      <c r="C340" s="49" t="s">
        <v>77</v>
      </c>
      <c r="D340" s="49" t="s">
        <v>321</v>
      </c>
      <c r="E340" s="49" t="s">
        <v>85</v>
      </c>
      <c r="F340" s="49" t="s">
        <v>85</v>
      </c>
      <c r="G340" s="49" t="s">
        <v>85</v>
      </c>
      <c r="H340" s="61" t="s">
        <v>85</v>
      </c>
    </row>
    <row r="341" spans="1:8">
      <c r="A341" s="47"/>
      <c r="B341" s="53"/>
      <c r="C341" s="312" t="s">
        <v>339</v>
      </c>
      <c r="D341" s="49"/>
      <c r="E341" s="49" t="s">
        <v>26</v>
      </c>
      <c r="F341" s="49" t="s">
        <v>10</v>
      </c>
      <c r="G341" s="49" t="s">
        <v>8</v>
      </c>
      <c r="H341" s="61" t="s">
        <v>70</v>
      </c>
    </row>
    <row r="342" spans="1:8">
      <c r="A342" s="55"/>
      <c r="B342" s="54"/>
      <c r="C342" s="50" t="s">
        <v>245</v>
      </c>
      <c r="D342" s="50" t="s">
        <v>245</v>
      </c>
      <c r="E342" s="50" t="s">
        <v>245</v>
      </c>
      <c r="F342" s="50" t="s">
        <v>245</v>
      </c>
      <c r="G342" s="50" t="s">
        <v>245</v>
      </c>
      <c r="H342" s="50" t="s">
        <v>245</v>
      </c>
    </row>
    <row r="343" spans="1:8">
      <c r="A343" s="6" t="s">
        <v>31</v>
      </c>
      <c r="B343" s="6" t="s">
        <v>30</v>
      </c>
      <c r="C343" s="6">
        <v>1</v>
      </c>
      <c r="D343" s="6">
        <v>2</v>
      </c>
      <c r="E343" s="6">
        <v>2</v>
      </c>
      <c r="F343" s="6">
        <v>3</v>
      </c>
      <c r="G343" s="44">
        <v>4</v>
      </c>
      <c r="H343" s="51" t="s">
        <v>88</v>
      </c>
    </row>
    <row r="344" spans="1:8">
      <c r="A344" s="4">
        <v>1</v>
      </c>
      <c r="B344" s="16" t="s">
        <v>152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</row>
    <row r="345" spans="1:8">
      <c r="A345" s="23" t="s">
        <v>26</v>
      </c>
      <c r="B345" s="23" t="s">
        <v>25</v>
      </c>
      <c r="C345" s="24">
        <f t="shared" ref="C345:H345" si="82">C344</f>
        <v>0</v>
      </c>
      <c r="D345" s="24">
        <f t="shared" si="82"/>
        <v>0</v>
      </c>
      <c r="E345" s="24">
        <f t="shared" si="82"/>
        <v>0</v>
      </c>
      <c r="F345" s="24">
        <f t="shared" si="82"/>
        <v>0</v>
      </c>
      <c r="G345" s="24">
        <f t="shared" si="82"/>
        <v>0</v>
      </c>
      <c r="H345" s="24">
        <f t="shared" si="82"/>
        <v>0</v>
      </c>
    </row>
    <row r="346" spans="1:8">
      <c r="A346" s="4">
        <v>1</v>
      </c>
      <c r="B346" s="16" t="s">
        <v>11</v>
      </c>
      <c r="C346" s="12">
        <f t="shared" ref="C346:H346" si="83">C347</f>
        <v>0</v>
      </c>
      <c r="D346" s="12">
        <f t="shared" si="83"/>
        <v>0</v>
      </c>
      <c r="E346" s="12">
        <f t="shared" si="83"/>
        <v>0</v>
      </c>
      <c r="F346" s="12">
        <f t="shared" si="83"/>
        <v>0</v>
      </c>
      <c r="G346" s="12">
        <f t="shared" si="83"/>
        <v>0</v>
      </c>
      <c r="H346" s="12">
        <f t="shared" si="83"/>
        <v>0</v>
      </c>
    </row>
    <row r="347" spans="1:8">
      <c r="A347" s="3"/>
      <c r="B347" s="10" t="s">
        <v>84</v>
      </c>
      <c r="C347" s="13">
        <v>0</v>
      </c>
      <c r="D347" s="13">
        <v>0</v>
      </c>
      <c r="E347" s="13">
        <v>0</v>
      </c>
      <c r="F347" s="13">
        <v>0</v>
      </c>
      <c r="G347" s="13">
        <v>0</v>
      </c>
      <c r="H347" s="45">
        <v>0</v>
      </c>
    </row>
    <row r="348" spans="1:8">
      <c r="A348" s="3"/>
      <c r="B348" s="67" t="s">
        <v>124</v>
      </c>
      <c r="C348" s="68">
        <v>0</v>
      </c>
      <c r="D348" s="68">
        <v>0</v>
      </c>
      <c r="E348" s="68">
        <v>0</v>
      </c>
      <c r="F348" s="68">
        <v>0</v>
      </c>
      <c r="G348" s="68">
        <v>0</v>
      </c>
      <c r="H348" s="64">
        <v>0</v>
      </c>
    </row>
    <row r="349" spans="1:8">
      <c r="A349" s="4">
        <v>2</v>
      </c>
      <c r="B349" s="31" t="s">
        <v>16</v>
      </c>
      <c r="C349" s="12">
        <f t="shared" ref="C349:H349" si="84">C350</f>
        <v>0</v>
      </c>
      <c r="D349" s="12">
        <f t="shared" si="84"/>
        <v>0</v>
      </c>
      <c r="E349" s="12">
        <f t="shared" si="84"/>
        <v>0</v>
      </c>
      <c r="F349" s="12">
        <f t="shared" si="84"/>
        <v>0</v>
      </c>
      <c r="G349" s="12">
        <f t="shared" si="84"/>
        <v>0</v>
      </c>
      <c r="H349" s="12">
        <f t="shared" si="84"/>
        <v>0</v>
      </c>
    </row>
    <row r="350" spans="1:8">
      <c r="A350" s="3"/>
      <c r="B350" s="69" t="s">
        <v>84</v>
      </c>
      <c r="C350" s="33">
        <v>0</v>
      </c>
      <c r="D350" s="33">
        <v>0</v>
      </c>
      <c r="E350" s="33">
        <v>0</v>
      </c>
      <c r="F350" s="33">
        <v>0</v>
      </c>
      <c r="G350" s="33">
        <v>0</v>
      </c>
      <c r="H350" s="45">
        <v>0</v>
      </c>
    </row>
    <row r="351" spans="1:8">
      <c r="A351" s="3"/>
      <c r="B351" s="67" t="s">
        <v>151</v>
      </c>
      <c r="C351" s="68">
        <v>0</v>
      </c>
      <c r="D351" s="68">
        <v>0</v>
      </c>
      <c r="E351" s="68">
        <v>0</v>
      </c>
      <c r="F351" s="68">
        <v>0</v>
      </c>
      <c r="G351" s="68">
        <v>0</v>
      </c>
      <c r="H351" s="64">
        <v>0</v>
      </c>
    </row>
    <row r="352" spans="1:8">
      <c r="A352" s="23" t="s">
        <v>10</v>
      </c>
      <c r="B352" s="23" t="s">
        <v>9</v>
      </c>
      <c r="C352" s="24">
        <f t="shared" ref="C352:H352" si="85">C346+C349</f>
        <v>0</v>
      </c>
      <c r="D352" s="24">
        <f t="shared" si="85"/>
        <v>0</v>
      </c>
      <c r="E352" s="24">
        <f t="shared" si="85"/>
        <v>0</v>
      </c>
      <c r="F352" s="24">
        <f t="shared" si="85"/>
        <v>0</v>
      </c>
      <c r="G352" s="24">
        <f t="shared" si="85"/>
        <v>0</v>
      </c>
      <c r="H352" s="24">
        <f t="shared" si="85"/>
        <v>0</v>
      </c>
    </row>
    <row r="353" spans="1:8">
      <c r="A353" s="4" t="s">
        <v>8</v>
      </c>
      <c r="B353" s="4" t="s">
        <v>7</v>
      </c>
      <c r="C353" s="15">
        <f t="shared" ref="C353:H353" si="86">C345-C352</f>
        <v>0</v>
      </c>
      <c r="D353" s="15">
        <f t="shared" si="86"/>
        <v>0</v>
      </c>
      <c r="E353" s="15">
        <f t="shared" si="86"/>
        <v>0</v>
      </c>
      <c r="F353" s="15">
        <f t="shared" si="86"/>
        <v>0</v>
      </c>
      <c r="G353" s="15">
        <f t="shared" si="86"/>
        <v>0</v>
      </c>
      <c r="H353" s="15">
        <f t="shared" si="86"/>
        <v>0</v>
      </c>
    </row>
    <row r="354" spans="1:8">
      <c r="A354" s="23" t="s">
        <v>70</v>
      </c>
      <c r="B354" s="23" t="s">
        <v>69</v>
      </c>
      <c r="C354" s="24">
        <f t="shared" ref="C354:H354" si="87">C355</f>
        <v>0</v>
      </c>
      <c r="D354" s="24">
        <f t="shared" si="87"/>
        <v>0</v>
      </c>
      <c r="E354" s="24">
        <f t="shared" si="87"/>
        <v>0</v>
      </c>
      <c r="F354" s="24">
        <f t="shared" si="87"/>
        <v>0</v>
      </c>
      <c r="G354" s="24">
        <f t="shared" si="87"/>
        <v>0</v>
      </c>
      <c r="H354" s="24">
        <f t="shared" si="87"/>
        <v>0</v>
      </c>
    </row>
    <row r="355" spans="1:8">
      <c r="A355" s="3">
        <v>1</v>
      </c>
      <c r="B355" s="2" t="s">
        <v>134</v>
      </c>
      <c r="C355" s="15">
        <f t="shared" ref="C355:H355" si="88">C347+C350</f>
        <v>0</v>
      </c>
      <c r="D355" s="15">
        <f t="shared" si="88"/>
        <v>0</v>
      </c>
      <c r="E355" s="15">
        <f t="shared" si="88"/>
        <v>0</v>
      </c>
      <c r="F355" s="15">
        <f t="shared" si="88"/>
        <v>0</v>
      </c>
      <c r="G355" s="15">
        <f t="shared" si="88"/>
        <v>0</v>
      </c>
      <c r="H355" s="15">
        <f t="shared" si="88"/>
        <v>0</v>
      </c>
    </row>
    <row r="359" spans="1:8">
      <c r="C359" s="108"/>
    </row>
    <row r="360" spans="1:8">
      <c r="C360" s="108"/>
    </row>
    <row r="361" spans="1:8">
      <c r="C361" s="108"/>
    </row>
    <row r="362" spans="1:8">
      <c r="C362" s="108"/>
    </row>
    <row r="363" spans="1:8">
      <c r="C363" s="108"/>
    </row>
    <row r="364" spans="1:8">
      <c r="C364" s="108"/>
    </row>
    <row r="365" spans="1:8">
      <c r="C365" s="108"/>
    </row>
    <row r="366" spans="1:8">
      <c r="C366" s="108"/>
    </row>
    <row r="367" spans="1:8">
      <c r="C367" s="108"/>
    </row>
    <row r="368" spans="1:8">
      <c r="C368" s="108"/>
    </row>
    <row r="369" spans="3:3">
      <c r="C369" s="109"/>
    </row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339"/>
  <sheetViews>
    <sheetView topLeftCell="A73" workbookViewId="0">
      <selection activeCell="H78" sqref="H78:H83"/>
    </sheetView>
  </sheetViews>
  <sheetFormatPr defaultRowHeight="12.75"/>
  <cols>
    <col min="1" max="1" width="4.140625" customWidth="1"/>
    <col min="2" max="2" width="54.140625" customWidth="1"/>
    <col min="3" max="3" width="10.140625" customWidth="1"/>
    <col min="4" max="4" width="12.140625" customWidth="1"/>
    <col min="5" max="5" width="10.42578125" bestFit="1" customWidth="1"/>
    <col min="6" max="6" width="10.140625" customWidth="1"/>
    <col min="7" max="7" width="11" customWidth="1"/>
    <col min="8" max="8" width="10.28515625" customWidth="1"/>
    <col min="10" max="10" width="14.140625" customWidth="1"/>
    <col min="11" max="11" width="11.5703125" customWidth="1"/>
    <col min="12" max="12" width="26.28515625" customWidth="1"/>
    <col min="13" max="13" width="12.5703125" customWidth="1"/>
  </cols>
  <sheetData>
    <row r="1" spans="1:9">
      <c r="A1" s="22" t="s">
        <v>290</v>
      </c>
      <c r="B1" s="22"/>
    </row>
    <row r="2" spans="1:9">
      <c r="A2" s="22" t="s">
        <v>291</v>
      </c>
      <c r="B2" s="22"/>
    </row>
    <row r="3" spans="1:9">
      <c r="A3" s="22" t="s">
        <v>238</v>
      </c>
      <c r="B3" s="22"/>
    </row>
    <row r="4" spans="1:9">
      <c r="A4" s="22" t="s">
        <v>292</v>
      </c>
      <c r="B4" s="22"/>
    </row>
    <row r="5" spans="1:9">
      <c r="A5" s="22" t="s">
        <v>68</v>
      </c>
      <c r="B5" s="22"/>
    </row>
    <row r="6" spans="1:9">
      <c r="A6" s="22"/>
      <c r="B6" s="22"/>
    </row>
    <row r="7" spans="1:9">
      <c r="B7" s="261" t="s">
        <v>368</v>
      </c>
      <c r="C7" s="261"/>
      <c r="D7" s="261"/>
      <c r="E7" s="261"/>
      <c r="F7" s="261"/>
      <c r="G7" s="261"/>
    </row>
    <row r="8" spans="1:9">
      <c r="B8" s="261"/>
      <c r="C8" s="261"/>
      <c r="D8" s="261"/>
      <c r="E8" s="261"/>
      <c r="F8" s="261"/>
      <c r="G8" s="261"/>
    </row>
    <row r="9" spans="1:9">
      <c r="B9" s="22"/>
      <c r="C9" s="22"/>
      <c r="D9" s="22"/>
      <c r="E9" s="22"/>
      <c r="F9" s="22"/>
      <c r="G9" s="22"/>
      <c r="H9" t="s">
        <v>76</v>
      </c>
    </row>
    <row r="10" spans="1:9">
      <c r="B10" s="262" t="s">
        <v>35</v>
      </c>
      <c r="C10" s="264" t="s">
        <v>71</v>
      </c>
      <c r="D10" s="264" t="s">
        <v>71</v>
      </c>
      <c r="E10" s="48" t="s">
        <v>71</v>
      </c>
      <c r="F10" s="48" t="s">
        <v>71</v>
      </c>
      <c r="G10" s="60" t="s">
        <v>71</v>
      </c>
      <c r="H10" s="266" t="s">
        <v>34</v>
      </c>
      <c r="I10" s="267"/>
    </row>
    <row r="11" spans="1:9">
      <c r="B11" s="268"/>
      <c r="C11" s="270" t="s">
        <v>77</v>
      </c>
      <c r="D11" s="270" t="s">
        <v>321</v>
      </c>
      <c r="E11" s="49" t="s">
        <v>325</v>
      </c>
      <c r="F11" s="49" t="s">
        <v>333</v>
      </c>
      <c r="G11" s="61" t="s">
        <v>326</v>
      </c>
      <c r="H11" s="272" t="s">
        <v>369</v>
      </c>
      <c r="I11" s="273"/>
    </row>
    <row r="12" spans="1:9">
      <c r="B12" s="268"/>
      <c r="C12" s="270" t="s">
        <v>245</v>
      </c>
      <c r="D12" s="270" t="s">
        <v>245</v>
      </c>
      <c r="E12" s="49" t="s">
        <v>245</v>
      </c>
      <c r="F12" s="49" t="s">
        <v>245</v>
      </c>
      <c r="G12" s="61" t="s">
        <v>245</v>
      </c>
      <c r="H12" s="311">
        <v>2010</v>
      </c>
      <c r="I12" s="273" t="s">
        <v>33</v>
      </c>
    </row>
    <row r="13" spans="1:9">
      <c r="B13" s="281" t="s">
        <v>31</v>
      </c>
      <c r="C13" s="4">
        <v>1</v>
      </c>
      <c r="D13" s="4">
        <v>2</v>
      </c>
      <c r="E13" s="4">
        <v>3</v>
      </c>
      <c r="F13" s="4">
        <v>4</v>
      </c>
      <c r="G13" s="318" t="s">
        <v>342</v>
      </c>
      <c r="H13" s="319" t="s">
        <v>355</v>
      </c>
      <c r="I13" s="4" t="s">
        <v>343</v>
      </c>
    </row>
    <row r="14" spans="1:9">
      <c r="B14" s="104" t="s">
        <v>348</v>
      </c>
      <c r="C14" s="106">
        <f t="shared" ref="C14:H14" si="0">SUM(C15+C29+C30+C31)</f>
        <v>168616.35</v>
      </c>
      <c r="D14" s="106">
        <f t="shared" si="0"/>
        <v>169607.53</v>
      </c>
      <c r="E14" s="106">
        <f t="shared" si="0"/>
        <v>98499.36</v>
      </c>
      <c r="F14" s="106">
        <f t="shared" si="0"/>
        <v>36230.369999999995</v>
      </c>
      <c r="G14" s="106">
        <f t="shared" si="0"/>
        <v>134729.72999999998</v>
      </c>
      <c r="H14" s="106">
        <f t="shared" si="0"/>
        <v>120023.58000000002</v>
      </c>
      <c r="I14" s="283">
        <f t="shared" ref="I14:I19" si="1">H14/G14*100</f>
        <v>89.084703131224288</v>
      </c>
    </row>
    <row r="15" spans="1:9">
      <c r="B15" s="93" t="s">
        <v>349</v>
      </c>
      <c r="C15" s="95">
        <f t="shared" ref="C15:H15" si="2">SUM(C16+C28)</f>
        <v>151245.35</v>
      </c>
      <c r="D15" s="95">
        <f t="shared" si="2"/>
        <v>151464.91</v>
      </c>
      <c r="E15" s="95">
        <f t="shared" si="2"/>
        <v>88313.3</v>
      </c>
      <c r="F15" s="95">
        <f t="shared" si="2"/>
        <v>33615.159999999996</v>
      </c>
      <c r="G15" s="95">
        <f t="shared" si="2"/>
        <v>121928.45999999999</v>
      </c>
      <c r="H15" s="95">
        <f t="shared" si="2"/>
        <v>113303.21</v>
      </c>
      <c r="I15" s="220">
        <f t="shared" si="1"/>
        <v>92.925974788822899</v>
      </c>
    </row>
    <row r="16" spans="1:9">
      <c r="B16" s="93" t="s">
        <v>350</v>
      </c>
      <c r="C16" s="95">
        <f t="shared" ref="C16:H16" si="3">SUM(C17+C19+C22+C23+C24+C27)</f>
        <v>132752</v>
      </c>
      <c r="D16" s="95">
        <f t="shared" si="3"/>
        <v>134102</v>
      </c>
      <c r="E16" s="95">
        <f t="shared" si="3"/>
        <v>76947</v>
      </c>
      <c r="F16" s="95">
        <f t="shared" si="3"/>
        <v>31151.279999999999</v>
      </c>
      <c r="G16" s="95">
        <f t="shared" si="3"/>
        <v>108098.28</v>
      </c>
      <c r="H16" s="95">
        <f t="shared" si="3"/>
        <v>102992.82</v>
      </c>
      <c r="I16" s="220">
        <f t="shared" si="1"/>
        <v>95.277020133900379</v>
      </c>
    </row>
    <row r="17" spans="2:9" ht="24.75" customHeight="1">
      <c r="B17" s="73" t="s">
        <v>156</v>
      </c>
      <c r="C17" s="72">
        <f t="shared" ref="C17:H17" si="4">SUM(C18)</f>
        <v>418</v>
      </c>
      <c r="D17" s="72">
        <f>SUM(D18)</f>
        <v>418</v>
      </c>
      <c r="E17" s="72">
        <f t="shared" si="4"/>
        <v>227</v>
      </c>
      <c r="F17" s="72">
        <f t="shared" si="4"/>
        <v>23.85</v>
      </c>
      <c r="G17" s="72">
        <f t="shared" si="4"/>
        <v>250.85</v>
      </c>
      <c r="H17" s="72">
        <f t="shared" si="4"/>
        <v>215.41</v>
      </c>
      <c r="I17" s="284">
        <f t="shared" si="1"/>
        <v>85.872035080725524</v>
      </c>
    </row>
    <row r="18" spans="2:9">
      <c r="B18" s="74" t="s">
        <v>158</v>
      </c>
      <c r="C18" s="75">
        <f>D78</f>
        <v>418</v>
      </c>
      <c r="D18" s="75">
        <f>D78</f>
        <v>418</v>
      </c>
      <c r="E18" s="75">
        <f>E78</f>
        <v>227</v>
      </c>
      <c r="F18" s="75">
        <f>F78</f>
        <v>23.85</v>
      </c>
      <c r="G18" s="75">
        <f>G78</f>
        <v>250.85</v>
      </c>
      <c r="H18" s="75">
        <f>H78</f>
        <v>215.41</v>
      </c>
      <c r="I18" s="284">
        <f t="shared" si="1"/>
        <v>85.872035080725524</v>
      </c>
    </row>
    <row r="19" spans="2:9" ht="25.5" customHeight="1">
      <c r="B19" s="73" t="s">
        <v>160</v>
      </c>
      <c r="C19" s="75">
        <f t="shared" ref="C19:H19" si="5">SUM(C20:C21)</f>
        <v>45122</v>
      </c>
      <c r="D19" s="75">
        <f t="shared" si="5"/>
        <v>45355</v>
      </c>
      <c r="E19" s="75">
        <f t="shared" si="5"/>
        <v>24179</v>
      </c>
      <c r="F19" s="75">
        <f t="shared" si="5"/>
        <v>10451.43</v>
      </c>
      <c r="G19" s="75">
        <f t="shared" si="5"/>
        <v>34630.43</v>
      </c>
      <c r="H19" s="75">
        <f t="shared" si="5"/>
        <v>34966.910000000003</v>
      </c>
      <c r="I19" s="284">
        <f t="shared" si="1"/>
        <v>100.97163101930875</v>
      </c>
    </row>
    <row r="20" spans="2:9" ht="24" customHeight="1">
      <c r="B20" s="76" t="s">
        <v>162</v>
      </c>
      <c r="C20" s="75">
        <v>0</v>
      </c>
      <c r="D20" s="75">
        <f>D79</f>
        <v>200</v>
      </c>
      <c r="E20" s="75">
        <f>E79</f>
        <v>0</v>
      </c>
      <c r="F20" s="75">
        <f>F79</f>
        <v>150</v>
      </c>
      <c r="G20" s="75">
        <f>G79</f>
        <v>150</v>
      </c>
      <c r="H20" s="75">
        <f>H79</f>
        <v>178.05</v>
      </c>
      <c r="I20" s="284">
        <v>0</v>
      </c>
    </row>
    <row r="21" spans="2:9" ht="14.25" customHeight="1">
      <c r="B21" s="77" t="s">
        <v>164</v>
      </c>
      <c r="C21" s="75">
        <f t="shared" ref="C21:H21" si="6">C91+C92</f>
        <v>45122</v>
      </c>
      <c r="D21" s="75">
        <f t="shared" si="6"/>
        <v>45155</v>
      </c>
      <c r="E21" s="75">
        <f t="shared" si="6"/>
        <v>24179</v>
      </c>
      <c r="F21" s="75">
        <f t="shared" si="6"/>
        <v>10301.43</v>
      </c>
      <c r="G21" s="75">
        <f t="shared" si="6"/>
        <v>34480.43</v>
      </c>
      <c r="H21" s="75">
        <f t="shared" si="6"/>
        <v>34788.86</v>
      </c>
      <c r="I21" s="284">
        <f>H21/G21*100</f>
        <v>100.89450740608514</v>
      </c>
    </row>
    <row r="22" spans="2:9" ht="13.5" customHeight="1">
      <c r="B22" s="73" t="s">
        <v>166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  <c r="H22" s="75">
        <v>0</v>
      </c>
      <c r="I22" s="284">
        <v>0</v>
      </c>
    </row>
    <row r="23" spans="2:9">
      <c r="B23" s="70" t="s">
        <v>168</v>
      </c>
      <c r="C23" s="75">
        <f t="shared" ref="C23:H23" si="7">C80+C81</f>
        <v>21900</v>
      </c>
      <c r="D23" s="75">
        <f t="shared" si="7"/>
        <v>21900</v>
      </c>
      <c r="E23" s="75">
        <f t="shared" si="7"/>
        <v>15170</v>
      </c>
      <c r="F23" s="75">
        <f t="shared" si="7"/>
        <v>5213</v>
      </c>
      <c r="G23" s="75">
        <f t="shared" si="7"/>
        <v>20383</v>
      </c>
      <c r="H23" s="75">
        <f t="shared" si="7"/>
        <v>19171.310000000001</v>
      </c>
      <c r="I23" s="284">
        <f t="shared" ref="I23:I29" si="8">H23/G23*100</f>
        <v>94.055389295000751</v>
      </c>
    </row>
    <row r="24" spans="2:9">
      <c r="B24" s="70" t="s">
        <v>170</v>
      </c>
      <c r="C24" s="78">
        <f t="shared" ref="C24:H24" si="9">SUM(C25:C26)</f>
        <v>65062</v>
      </c>
      <c r="D24" s="78">
        <f t="shared" si="9"/>
        <v>66179</v>
      </c>
      <c r="E24" s="78">
        <f t="shared" si="9"/>
        <v>37181</v>
      </c>
      <c r="F24" s="78">
        <f t="shared" si="9"/>
        <v>15437</v>
      </c>
      <c r="G24" s="78">
        <f t="shared" si="9"/>
        <v>52618</v>
      </c>
      <c r="H24" s="78">
        <f t="shared" si="9"/>
        <v>48449.95</v>
      </c>
      <c r="I24" s="284">
        <f t="shared" si="8"/>
        <v>92.078661294614008</v>
      </c>
    </row>
    <row r="25" spans="2:9">
      <c r="B25" s="74" t="s">
        <v>29</v>
      </c>
      <c r="C25" s="92">
        <f t="shared" ref="C25:H25" si="10">C93</f>
        <v>58192</v>
      </c>
      <c r="D25" s="92">
        <f t="shared" si="10"/>
        <v>59309</v>
      </c>
      <c r="E25" s="92">
        <f t="shared" si="10"/>
        <v>33302</v>
      </c>
      <c r="F25" s="92">
        <f t="shared" si="10"/>
        <v>14414</v>
      </c>
      <c r="G25" s="92">
        <f t="shared" si="10"/>
        <v>47716</v>
      </c>
      <c r="H25" s="92">
        <f t="shared" si="10"/>
        <v>45365.57</v>
      </c>
      <c r="I25" s="284">
        <f t="shared" si="8"/>
        <v>95.07412607930253</v>
      </c>
    </row>
    <row r="26" spans="2:9" ht="22.5" customHeight="1">
      <c r="B26" s="76" t="s">
        <v>177</v>
      </c>
      <c r="C26" s="75">
        <f t="shared" ref="C26:H26" si="11">C82</f>
        <v>6870</v>
      </c>
      <c r="D26" s="75">
        <f t="shared" si="11"/>
        <v>6870</v>
      </c>
      <c r="E26" s="75">
        <f t="shared" si="11"/>
        <v>3879</v>
      </c>
      <c r="F26" s="75">
        <f t="shared" si="11"/>
        <v>1023</v>
      </c>
      <c r="G26" s="75">
        <f t="shared" si="11"/>
        <v>4902</v>
      </c>
      <c r="H26" s="75">
        <f t="shared" si="11"/>
        <v>3084.38</v>
      </c>
      <c r="I26" s="284">
        <f t="shared" si="8"/>
        <v>62.920848633210937</v>
      </c>
    </row>
    <row r="27" spans="2:9">
      <c r="B27" s="81" t="s">
        <v>179</v>
      </c>
      <c r="C27" s="75">
        <f>D83</f>
        <v>250</v>
      </c>
      <c r="D27" s="75">
        <f>D83</f>
        <v>250</v>
      </c>
      <c r="E27" s="75">
        <f>E83</f>
        <v>190</v>
      </c>
      <c r="F27" s="75">
        <f>F83</f>
        <v>26</v>
      </c>
      <c r="G27" s="75">
        <f>G83</f>
        <v>216</v>
      </c>
      <c r="H27" s="75">
        <f>H83</f>
        <v>189.24</v>
      </c>
      <c r="I27" s="284">
        <f t="shared" si="8"/>
        <v>87.611111111111114</v>
      </c>
    </row>
    <row r="28" spans="2:9">
      <c r="B28" s="93" t="s">
        <v>181</v>
      </c>
      <c r="C28" s="96">
        <f t="shared" ref="C28:H28" si="12">C84+C85+C86+C87+C88+C89+C237+C281+C317</f>
        <v>18493.349999999999</v>
      </c>
      <c r="D28" s="96">
        <f t="shared" si="12"/>
        <v>17362.91</v>
      </c>
      <c r="E28" s="96">
        <f t="shared" si="12"/>
        <v>11366.300000000001</v>
      </c>
      <c r="F28" s="96">
        <f t="shared" si="12"/>
        <v>2463.88</v>
      </c>
      <c r="G28" s="96">
        <f t="shared" si="12"/>
        <v>13830.18</v>
      </c>
      <c r="H28" s="96">
        <f t="shared" si="12"/>
        <v>10310.39</v>
      </c>
      <c r="I28" s="220">
        <f t="shared" si="8"/>
        <v>74.549933551117903</v>
      </c>
    </row>
    <row r="29" spans="2:9">
      <c r="B29" s="93" t="s">
        <v>183</v>
      </c>
      <c r="C29" s="95">
        <f t="shared" ref="C29:H29" si="13">C90+C292</f>
        <v>173</v>
      </c>
      <c r="D29" s="95">
        <f t="shared" si="13"/>
        <v>1017.57</v>
      </c>
      <c r="E29" s="95">
        <f t="shared" si="13"/>
        <v>108.56</v>
      </c>
      <c r="F29" s="95">
        <f t="shared" si="13"/>
        <v>200.5</v>
      </c>
      <c r="G29" s="95">
        <f t="shared" si="13"/>
        <v>309.06</v>
      </c>
      <c r="H29" s="95">
        <f t="shared" si="13"/>
        <v>284.49</v>
      </c>
      <c r="I29" s="220">
        <f t="shared" si="8"/>
        <v>92.050087361677342</v>
      </c>
    </row>
    <row r="30" spans="2:9">
      <c r="B30" s="93" t="s">
        <v>47</v>
      </c>
      <c r="C30" s="95">
        <v>0</v>
      </c>
      <c r="D30" s="95">
        <v>0</v>
      </c>
      <c r="E30" s="95">
        <v>0</v>
      </c>
      <c r="F30" s="95">
        <v>0</v>
      </c>
      <c r="G30" s="95">
        <v>0</v>
      </c>
      <c r="H30" s="95">
        <v>0</v>
      </c>
      <c r="I30" s="220">
        <v>0</v>
      </c>
    </row>
    <row r="31" spans="2:9">
      <c r="B31" s="98" t="s">
        <v>351</v>
      </c>
      <c r="C31" s="95">
        <f>SUM(C32:C33)</f>
        <v>17198</v>
      </c>
      <c r="D31" s="95">
        <f>SUM(D32:D34)</f>
        <v>17125.05</v>
      </c>
      <c r="E31" s="95">
        <f>SUM(E32:E34)</f>
        <v>10077.5</v>
      </c>
      <c r="F31" s="95">
        <f>SUM(F32:F34)</f>
        <v>2414.71</v>
      </c>
      <c r="G31" s="95">
        <f>SUM(G32:G34)</f>
        <v>12492.21</v>
      </c>
      <c r="H31" s="95">
        <f>SUM(H32:H34)</f>
        <v>6435.88</v>
      </c>
      <c r="I31" s="220">
        <f t="shared" ref="I31:I40" si="14">H31/G31*100</f>
        <v>51.519146732243534</v>
      </c>
    </row>
    <row r="32" spans="2:9">
      <c r="B32" s="74" t="s">
        <v>188</v>
      </c>
      <c r="C32" s="72">
        <f t="shared" ref="C32:H32" si="15">C96</f>
        <v>15244</v>
      </c>
      <c r="D32" s="72">
        <f t="shared" si="15"/>
        <v>14845.05</v>
      </c>
      <c r="E32" s="72">
        <f t="shared" si="15"/>
        <v>9097.5</v>
      </c>
      <c r="F32" s="72">
        <f t="shared" si="15"/>
        <v>1514.71</v>
      </c>
      <c r="G32" s="72">
        <f t="shared" si="15"/>
        <v>10612.21</v>
      </c>
      <c r="H32" s="72">
        <f t="shared" si="15"/>
        <v>5713.38</v>
      </c>
      <c r="I32" s="284">
        <f t="shared" si="14"/>
        <v>53.837796274291605</v>
      </c>
    </row>
    <row r="33" spans="2:9">
      <c r="B33" s="305" t="s">
        <v>300</v>
      </c>
      <c r="C33" s="72">
        <f t="shared" ref="C33:H33" si="16">C104</f>
        <v>1954</v>
      </c>
      <c r="D33" s="72">
        <f t="shared" si="16"/>
        <v>2252.8000000000002</v>
      </c>
      <c r="E33" s="72">
        <f t="shared" si="16"/>
        <v>980</v>
      </c>
      <c r="F33" s="72">
        <f t="shared" si="16"/>
        <v>872.8</v>
      </c>
      <c r="G33" s="72">
        <f t="shared" si="16"/>
        <v>1852.8</v>
      </c>
      <c r="H33" s="72">
        <f t="shared" si="16"/>
        <v>716.65</v>
      </c>
      <c r="I33" s="284">
        <f t="shared" si="14"/>
        <v>38.679296200345426</v>
      </c>
    </row>
    <row r="34" spans="2:9">
      <c r="B34" s="305" t="s">
        <v>27</v>
      </c>
      <c r="C34" s="72">
        <v>0</v>
      </c>
      <c r="D34" s="72">
        <f>D246</f>
        <v>27.2</v>
      </c>
      <c r="E34" s="72">
        <f>E246</f>
        <v>0</v>
      </c>
      <c r="F34" s="72">
        <f>F246</f>
        <v>27.2</v>
      </c>
      <c r="G34" s="72">
        <f>G246</f>
        <v>27.2</v>
      </c>
      <c r="H34" s="72">
        <f>H246</f>
        <v>5.85</v>
      </c>
      <c r="I34" s="284"/>
    </row>
    <row r="35" spans="2:9">
      <c r="B35" s="104" t="s">
        <v>352</v>
      </c>
      <c r="C35" s="107">
        <f t="shared" ref="C35:H35" si="17">SUM(C36+C47+C48+C49+C53+C52)</f>
        <v>168616.35</v>
      </c>
      <c r="D35" s="107">
        <f>SUM(D36+D47+D48+D49+D53+D52)</f>
        <v>169607.53000000003</v>
      </c>
      <c r="E35" s="107">
        <f t="shared" si="17"/>
        <v>98499.360000000015</v>
      </c>
      <c r="F35" s="107">
        <f t="shared" si="17"/>
        <v>36220.37000000001</v>
      </c>
      <c r="G35" s="107">
        <f t="shared" si="17"/>
        <v>134729.73000000001</v>
      </c>
      <c r="H35" s="107">
        <f t="shared" si="17"/>
        <v>115007.91</v>
      </c>
      <c r="I35" s="283">
        <f t="shared" si="14"/>
        <v>85.361939046415372</v>
      </c>
    </row>
    <row r="36" spans="2:9">
      <c r="B36" s="100" t="s">
        <v>353</v>
      </c>
      <c r="C36" s="95">
        <f t="shared" ref="C36:H36" si="18">SUM(C37:C46)</f>
        <v>158866.43</v>
      </c>
      <c r="D36" s="95">
        <f t="shared" si="18"/>
        <v>156027.56000000003</v>
      </c>
      <c r="E36" s="95">
        <f>SUM(E37:E46)</f>
        <v>92060.44</v>
      </c>
      <c r="F36" s="95">
        <f t="shared" si="18"/>
        <v>34772.120000000003</v>
      </c>
      <c r="G36" s="95">
        <f t="shared" si="18"/>
        <v>126832.56</v>
      </c>
      <c r="H36" s="95">
        <f t="shared" si="18"/>
        <v>109825.71999999999</v>
      </c>
      <c r="I36" s="220">
        <f t="shared" si="14"/>
        <v>86.591108781530536</v>
      </c>
    </row>
    <row r="37" spans="2:9">
      <c r="B37" s="84" t="s">
        <v>194</v>
      </c>
      <c r="C37" s="72">
        <f t="shared" ref="C37:H37" si="19">C216+C271+C306</f>
        <v>81780.039999999994</v>
      </c>
      <c r="D37" s="72">
        <f t="shared" si="19"/>
        <v>78274.990000000005</v>
      </c>
      <c r="E37" s="72">
        <f t="shared" si="19"/>
        <v>45723.549999999996</v>
      </c>
      <c r="F37" s="72">
        <f t="shared" si="19"/>
        <v>19296.190000000002</v>
      </c>
      <c r="G37" s="72">
        <f t="shared" si="19"/>
        <v>65019.74</v>
      </c>
      <c r="H37" s="72">
        <f t="shared" si="19"/>
        <v>60512.689999999995</v>
      </c>
      <c r="I37" s="284">
        <f t="shared" si="14"/>
        <v>93.068182062862746</v>
      </c>
    </row>
    <row r="38" spans="2:9">
      <c r="B38" s="84" t="s">
        <v>196</v>
      </c>
      <c r="C38" s="72">
        <f t="shared" ref="C38:H38" si="20">C217+C272+C296+C336</f>
        <v>38605.360000000001</v>
      </c>
      <c r="D38" s="72">
        <f>D217+D272+D296+D336</f>
        <v>36173.839999999997</v>
      </c>
      <c r="E38" s="72">
        <f t="shared" si="20"/>
        <v>20969.760000000002</v>
      </c>
      <c r="F38" s="72">
        <f t="shared" si="20"/>
        <v>7372.96</v>
      </c>
      <c r="G38" s="72">
        <f t="shared" si="20"/>
        <v>28342.720000000001</v>
      </c>
      <c r="H38" s="72">
        <f t="shared" si="20"/>
        <v>23061.770000000004</v>
      </c>
      <c r="I38" s="284">
        <f t="shared" si="14"/>
        <v>81.367525770285994</v>
      </c>
    </row>
    <row r="39" spans="2:9">
      <c r="B39" s="80" t="s">
        <v>73</v>
      </c>
      <c r="C39" s="72">
        <f>C218</f>
        <v>3210</v>
      </c>
      <c r="D39" s="72">
        <f t="shared" ref="D39:H41" si="21">D218</f>
        <v>3210</v>
      </c>
      <c r="E39" s="72">
        <f t="shared" si="21"/>
        <v>2370</v>
      </c>
      <c r="F39" s="72">
        <f t="shared" si="21"/>
        <v>830</v>
      </c>
      <c r="G39" s="72">
        <f t="shared" si="21"/>
        <v>3200</v>
      </c>
      <c r="H39" s="72">
        <f t="shared" si="21"/>
        <v>2770.4</v>
      </c>
      <c r="I39" s="284">
        <f t="shared" si="14"/>
        <v>86.575000000000003</v>
      </c>
    </row>
    <row r="40" spans="2:9">
      <c r="B40" s="84" t="s">
        <v>199</v>
      </c>
      <c r="C40" s="72">
        <f>C219</f>
        <v>28426</v>
      </c>
      <c r="D40" s="72">
        <f t="shared" si="21"/>
        <v>30600</v>
      </c>
      <c r="E40" s="72">
        <f t="shared" si="21"/>
        <v>19300</v>
      </c>
      <c r="F40" s="72">
        <f t="shared" si="21"/>
        <v>5263</v>
      </c>
      <c r="G40" s="72">
        <f t="shared" si="21"/>
        <v>24563</v>
      </c>
      <c r="H40" s="72">
        <f t="shared" si="21"/>
        <v>20029.02</v>
      </c>
      <c r="I40" s="284">
        <f t="shared" si="14"/>
        <v>81.541424093148223</v>
      </c>
    </row>
    <row r="41" spans="2:9">
      <c r="B41" s="80" t="s">
        <v>201</v>
      </c>
      <c r="C41" s="72">
        <f>C220</f>
        <v>100</v>
      </c>
      <c r="D41" s="72">
        <f t="shared" si="21"/>
        <v>71.48</v>
      </c>
      <c r="E41" s="72">
        <f t="shared" si="21"/>
        <v>0</v>
      </c>
      <c r="F41" s="72">
        <f t="shared" si="21"/>
        <v>0</v>
      </c>
      <c r="G41" s="72">
        <f t="shared" si="21"/>
        <v>0</v>
      </c>
      <c r="H41" s="72">
        <f t="shared" si="21"/>
        <v>0</v>
      </c>
      <c r="I41" s="284">
        <v>0</v>
      </c>
    </row>
    <row r="42" spans="2:9">
      <c r="B42" s="84" t="s">
        <v>203</v>
      </c>
      <c r="C42" s="72">
        <f t="shared" ref="C42:H42" si="22">C221-C245</f>
        <v>20</v>
      </c>
      <c r="D42" s="72">
        <f>D221-D245</f>
        <v>20</v>
      </c>
      <c r="E42" s="72">
        <f t="shared" si="22"/>
        <v>12.500000000000455</v>
      </c>
      <c r="F42" s="72">
        <f t="shared" si="22"/>
        <v>5.5</v>
      </c>
      <c r="G42" s="72">
        <f t="shared" si="22"/>
        <v>18</v>
      </c>
      <c r="H42" s="72">
        <f t="shared" si="22"/>
        <v>16.149999999999636</v>
      </c>
      <c r="I42" s="284">
        <f>H42/G42*100</f>
        <v>89.722222222220211</v>
      </c>
    </row>
    <row r="43" spans="2:9">
      <c r="B43" s="74" t="s">
        <v>2</v>
      </c>
      <c r="C43" s="72">
        <v>0</v>
      </c>
      <c r="D43" s="72">
        <f>D222</f>
        <v>35.5</v>
      </c>
      <c r="E43" s="72">
        <f>E222</f>
        <v>0</v>
      </c>
      <c r="F43" s="72">
        <f>F222</f>
        <v>35.5</v>
      </c>
      <c r="G43" s="72">
        <f>G222</f>
        <v>35.5</v>
      </c>
      <c r="H43" s="72">
        <f>H109</f>
        <v>9.2799999999999994</v>
      </c>
      <c r="I43" s="284">
        <f>H43/G43*100</f>
        <v>26.140845070422536</v>
      </c>
    </row>
    <row r="44" spans="2:9">
      <c r="B44" s="306" t="s">
        <v>307</v>
      </c>
      <c r="C44" s="72">
        <f t="shared" ref="C44:H44" si="23">C223+C337</f>
        <v>3300.03</v>
      </c>
      <c r="D44" s="72">
        <f>D223+D337</f>
        <v>4005.03</v>
      </c>
      <c r="E44" s="72">
        <f t="shared" si="23"/>
        <v>1763.03</v>
      </c>
      <c r="F44" s="72">
        <f t="shared" si="23"/>
        <v>1091.75</v>
      </c>
      <c r="G44" s="72">
        <f t="shared" si="23"/>
        <v>2854.78</v>
      </c>
      <c r="H44" s="72">
        <f t="shared" si="23"/>
        <v>1124.77</v>
      </c>
      <c r="I44" s="284">
        <v>0</v>
      </c>
    </row>
    <row r="45" spans="2:9">
      <c r="B45" s="80" t="s">
        <v>1</v>
      </c>
      <c r="C45" s="72">
        <f t="shared" ref="C45:H45" si="24">C224+C308</f>
        <v>3244</v>
      </c>
      <c r="D45" s="72">
        <f t="shared" si="24"/>
        <v>3455.7200000000003</v>
      </c>
      <c r="E45" s="72">
        <f t="shared" si="24"/>
        <v>1814.8</v>
      </c>
      <c r="F45" s="72">
        <f t="shared" si="24"/>
        <v>870.72</v>
      </c>
      <c r="G45" s="72">
        <f t="shared" si="24"/>
        <v>2685.52</v>
      </c>
      <c r="H45" s="72">
        <f t="shared" si="24"/>
        <v>2212.92</v>
      </c>
      <c r="I45" s="284">
        <f>H45/G45*100</f>
        <v>82.401918436652863</v>
      </c>
    </row>
    <row r="46" spans="2:9">
      <c r="B46" s="80" t="s">
        <v>0</v>
      </c>
      <c r="C46" s="72">
        <f t="shared" ref="C46:H46" si="25">C225</f>
        <v>181</v>
      </c>
      <c r="D46" s="72">
        <f t="shared" si="25"/>
        <v>181</v>
      </c>
      <c r="E46" s="72">
        <f t="shared" si="25"/>
        <v>106.8</v>
      </c>
      <c r="F46" s="72">
        <f t="shared" si="25"/>
        <v>6.5</v>
      </c>
      <c r="G46" s="72">
        <f t="shared" si="25"/>
        <v>113.3</v>
      </c>
      <c r="H46" s="72">
        <f t="shared" si="25"/>
        <v>88.72</v>
      </c>
      <c r="I46" s="284">
        <f>H46/G46*100</f>
        <v>78.305383936451904</v>
      </c>
    </row>
    <row r="47" spans="2:9">
      <c r="B47" s="100" t="s">
        <v>208</v>
      </c>
      <c r="C47" s="95">
        <f>C227+C338</f>
        <v>5497.07</v>
      </c>
      <c r="D47" s="95">
        <f>D227+D338+D309</f>
        <v>9973.2099999999991</v>
      </c>
      <c r="E47" s="95">
        <f>E227+E338+E309</f>
        <v>4302.07</v>
      </c>
      <c r="F47" s="95">
        <f>F227+F338+F309</f>
        <v>1870.8400000000001</v>
      </c>
      <c r="G47" s="95">
        <f>G227+G338+G309</f>
        <v>6172.91</v>
      </c>
      <c r="H47" s="95">
        <f>H227+H338+H309</f>
        <v>4097.17</v>
      </c>
      <c r="I47" s="220">
        <f>H47/G47*100</f>
        <v>66.373396015817505</v>
      </c>
    </row>
    <row r="48" spans="2:9">
      <c r="B48" s="100" t="s">
        <v>255</v>
      </c>
      <c r="C48" s="95">
        <f>C228</f>
        <v>100</v>
      </c>
      <c r="D48" s="95">
        <f>D228</f>
        <v>110</v>
      </c>
      <c r="E48" s="95">
        <f>E228</f>
        <v>100</v>
      </c>
      <c r="F48" s="95">
        <v>0</v>
      </c>
      <c r="G48" s="95">
        <f>G228</f>
        <v>110</v>
      </c>
      <c r="H48" s="95">
        <f>H228</f>
        <v>109.1</v>
      </c>
      <c r="I48" s="220">
        <v>0</v>
      </c>
    </row>
    <row r="49" spans="2:9">
      <c r="B49" s="100" t="s">
        <v>354</v>
      </c>
      <c r="C49" s="95">
        <f t="shared" ref="C49:H49" si="26">SUM(C50:C51)</f>
        <v>4538.91</v>
      </c>
      <c r="D49" s="95">
        <f t="shared" si="26"/>
        <v>4538.91</v>
      </c>
      <c r="E49" s="95">
        <f t="shared" si="26"/>
        <v>2413.91</v>
      </c>
      <c r="F49" s="95">
        <f t="shared" si="26"/>
        <v>238</v>
      </c>
      <c r="G49" s="95">
        <f t="shared" si="26"/>
        <v>2651.91</v>
      </c>
      <c r="H49" s="95">
        <f t="shared" si="26"/>
        <v>2031.96</v>
      </c>
      <c r="I49" s="220">
        <f>H49/G49*100</f>
        <v>76.622509813681461</v>
      </c>
    </row>
    <row r="50" spans="2:9">
      <c r="B50" s="74" t="s">
        <v>212</v>
      </c>
      <c r="C50" s="72">
        <v>0</v>
      </c>
      <c r="D50" s="72">
        <v>0</v>
      </c>
      <c r="E50" s="72">
        <v>0</v>
      </c>
      <c r="F50" s="72">
        <v>0</v>
      </c>
      <c r="G50" s="72">
        <v>0</v>
      </c>
      <c r="H50" s="72">
        <v>0</v>
      </c>
      <c r="I50" s="284">
        <v>0</v>
      </c>
    </row>
    <row r="51" spans="2:9" ht="15.75" customHeight="1">
      <c r="B51" s="85" t="s">
        <v>214</v>
      </c>
      <c r="C51" s="72">
        <f t="shared" ref="C51:H51" si="27">C226+C339</f>
        <v>4538.91</v>
      </c>
      <c r="D51" s="72">
        <f t="shared" si="27"/>
        <v>4538.91</v>
      </c>
      <c r="E51" s="72">
        <f t="shared" si="27"/>
        <v>2413.91</v>
      </c>
      <c r="F51" s="72">
        <f t="shared" si="27"/>
        <v>238</v>
      </c>
      <c r="G51" s="72">
        <f t="shared" si="27"/>
        <v>2651.91</v>
      </c>
      <c r="H51" s="72">
        <f t="shared" si="27"/>
        <v>2031.96</v>
      </c>
      <c r="I51" s="284">
        <f>H51/G51*100</f>
        <v>76.622509813681461</v>
      </c>
    </row>
    <row r="52" spans="2:9" ht="15" customHeight="1">
      <c r="B52" s="102" t="s">
        <v>226</v>
      </c>
      <c r="C52" s="95">
        <f t="shared" ref="C52:H52" si="28">C229+C273</f>
        <v>-386.06</v>
      </c>
      <c r="D52" s="95">
        <f t="shared" si="28"/>
        <v>-1042.1499999999999</v>
      </c>
      <c r="E52" s="95">
        <f t="shared" si="28"/>
        <v>-377.06</v>
      </c>
      <c r="F52" s="95">
        <f t="shared" si="28"/>
        <v>-660.58999999999992</v>
      </c>
      <c r="G52" s="95">
        <f t="shared" si="28"/>
        <v>-1037.6499999999999</v>
      </c>
      <c r="H52" s="95">
        <f t="shared" si="28"/>
        <v>-1056.0400000000002</v>
      </c>
      <c r="I52" s="220">
        <f>H52/G52*100</f>
        <v>101.77227388811258</v>
      </c>
    </row>
    <row r="53" spans="2:9">
      <c r="B53" s="102" t="s">
        <v>216</v>
      </c>
      <c r="C53" s="72"/>
      <c r="D53" s="72"/>
      <c r="E53" s="72"/>
      <c r="F53" s="72"/>
      <c r="G53" s="72"/>
      <c r="H53" s="72"/>
      <c r="I53" s="284"/>
    </row>
    <row r="54" spans="2:9" ht="15.75" customHeight="1">
      <c r="B54" s="286" t="s">
        <v>217</v>
      </c>
      <c r="C54" s="95">
        <f t="shared" ref="C54:H54" si="29">SUM(C14-C35)</f>
        <v>0</v>
      </c>
      <c r="D54" s="95">
        <f t="shared" si="29"/>
        <v>-2.9103830456733704E-11</v>
      </c>
      <c r="E54" s="95">
        <f t="shared" si="29"/>
        <v>-1.4551915228366852E-11</v>
      </c>
      <c r="F54" s="95">
        <f t="shared" si="29"/>
        <v>9.9999999999854481</v>
      </c>
      <c r="G54" s="95">
        <f t="shared" si="29"/>
        <v>-2.9103830456733704E-11</v>
      </c>
      <c r="H54" s="95">
        <f t="shared" si="29"/>
        <v>5015.6700000000128</v>
      </c>
      <c r="I54" s="284"/>
    </row>
    <row r="55" spans="2:9">
      <c r="B55" s="287" t="s">
        <v>24</v>
      </c>
      <c r="C55" s="288">
        <f t="shared" ref="C55:H55" si="30">C106</f>
        <v>7355</v>
      </c>
      <c r="D55" s="288">
        <f t="shared" si="30"/>
        <v>6290.9400000000005</v>
      </c>
      <c r="E55" s="288">
        <f t="shared" si="30"/>
        <v>3656.62</v>
      </c>
      <c r="F55" s="288">
        <f t="shared" si="30"/>
        <v>1782.9499999999998</v>
      </c>
      <c r="G55" s="288">
        <f t="shared" si="30"/>
        <v>5439.57</v>
      </c>
      <c r="H55" s="288">
        <f t="shared" si="30"/>
        <v>4693.74</v>
      </c>
      <c r="I55" s="284">
        <f t="shared" ref="I55:I69" si="31">H55/G55*100</f>
        <v>86.288805916644151</v>
      </c>
    </row>
    <row r="56" spans="2:9">
      <c r="B56" s="287" t="s">
        <v>23</v>
      </c>
      <c r="C56" s="288">
        <f t="shared" ref="C56:H56" si="32">C112+C248+C321-C114</f>
        <v>1365.91</v>
      </c>
      <c r="D56" s="288">
        <f t="shared" si="32"/>
        <v>1453.7300000000002</v>
      </c>
      <c r="E56" s="288">
        <f t="shared" si="32"/>
        <v>934.91000000000008</v>
      </c>
      <c r="F56" s="288">
        <f t="shared" si="32"/>
        <v>272.25</v>
      </c>
      <c r="G56" s="288">
        <f t="shared" si="32"/>
        <v>1207.1600000000001</v>
      </c>
      <c r="H56" s="288">
        <f t="shared" si="32"/>
        <v>673.32999999999993</v>
      </c>
      <c r="I56" s="284">
        <f t="shared" si="31"/>
        <v>55.778024454090577</v>
      </c>
    </row>
    <row r="57" spans="2:9">
      <c r="B57" s="287" t="s">
        <v>73</v>
      </c>
      <c r="C57" s="288">
        <f t="shared" ref="C57:H57" si="33">C119</f>
        <v>3210</v>
      </c>
      <c r="D57" s="288">
        <f t="shared" si="33"/>
        <v>3210</v>
      </c>
      <c r="E57" s="288">
        <f t="shared" si="33"/>
        <v>2370</v>
      </c>
      <c r="F57" s="288">
        <f t="shared" si="33"/>
        <v>830</v>
      </c>
      <c r="G57" s="288">
        <f t="shared" si="33"/>
        <v>3200</v>
      </c>
      <c r="H57" s="288">
        <f t="shared" si="33"/>
        <v>2770.4</v>
      </c>
      <c r="I57" s="284">
        <f t="shared" si="31"/>
        <v>86.575000000000003</v>
      </c>
    </row>
    <row r="58" spans="2:9">
      <c r="B58" s="287" t="s">
        <v>22</v>
      </c>
      <c r="C58" s="288">
        <f t="shared" ref="C58:H58" si="34">C121</f>
        <v>20</v>
      </c>
      <c r="D58" s="288">
        <f t="shared" si="34"/>
        <v>20</v>
      </c>
      <c r="E58" s="288">
        <f t="shared" si="34"/>
        <v>12.5</v>
      </c>
      <c r="F58" s="288">
        <f t="shared" si="34"/>
        <v>5.5</v>
      </c>
      <c r="G58" s="288">
        <f t="shared" si="34"/>
        <v>18</v>
      </c>
      <c r="H58" s="288">
        <f t="shared" si="34"/>
        <v>16.149999999999999</v>
      </c>
      <c r="I58" s="284">
        <f t="shared" si="31"/>
        <v>89.722222222222214</v>
      </c>
    </row>
    <row r="59" spans="2:9">
      <c r="B59" s="287" t="s">
        <v>21</v>
      </c>
      <c r="C59" s="288">
        <f t="shared" ref="C59:H59" si="35">C124+C252-C127</f>
        <v>5022</v>
      </c>
      <c r="D59" s="288">
        <f t="shared" si="35"/>
        <v>4125.28</v>
      </c>
      <c r="E59" s="288">
        <f t="shared" si="35"/>
        <v>2565.4300000000003</v>
      </c>
      <c r="F59" s="288">
        <f t="shared" si="35"/>
        <v>1124.79</v>
      </c>
      <c r="G59" s="288">
        <f t="shared" si="35"/>
        <v>3690.2200000000003</v>
      </c>
      <c r="H59" s="288">
        <f t="shared" si="35"/>
        <v>3561.4300000000003</v>
      </c>
      <c r="I59" s="284">
        <f t="shared" si="31"/>
        <v>96.509964175577608</v>
      </c>
    </row>
    <row r="60" spans="2:9">
      <c r="B60" s="287" t="s">
        <v>20</v>
      </c>
      <c r="C60" s="288">
        <f t="shared" ref="C60:H60" si="36">C131+C294</f>
        <v>64854.34</v>
      </c>
      <c r="D60" s="288">
        <f t="shared" si="36"/>
        <v>66209.37000000001</v>
      </c>
      <c r="E60" s="288">
        <f t="shared" si="36"/>
        <v>38212.410000000003</v>
      </c>
      <c r="F60" s="288">
        <f t="shared" si="36"/>
        <v>14989.539999999999</v>
      </c>
      <c r="G60" s="288">
        <f>G131+G294</f>
        <v>53201.950000000004</v>
      </c>
      <c r="H60" s="288">
        <f t="shared" si="36"/>
        <v>49462.989999999991</v>
      </c>
      <c r="I60" s="284">
        <f t="shared" si="31"/>
        <v>92.972137299478661</v>
      </c>
    </row>
    <row r="61" spans="2:9">
      <c r="B61" s="287" t="s">
        <v>19</v>
      </c>
      <c r="C61" s="288">
        <f t="shared" ref="C61:H61" si="37">C143</f>
        <v>2808</v>
      </c>
      <c r="D61" s="288">
        <f t="shared" si="37"/>
        <v>2901.8500000000004</v>
      </c>
      <c r="E61" s="288">
        <f t="shared" si="37"/>
        <v>1594.5</v>
      </c>
      <c r="F61" s="288">
        <f t="shared" si="37"/>
        <v>658.01</v>
      </c>
      <c r="G61" s="288">
        <f t="shared" si="37"/>
        <v>2252.5100000000002</v>
      </c>
      <c r="H61" s="288">
        <f t="shared" si="37"/>
        <v>2047.96</v>
      </c>
      <c r="I61" s="284">
        <f t="shared" si="31"/>
        <v>90.919019227439605</v>
      </c>
    </row>
    <row r="62" spans="2:9">
      <c r="B62" s="287" t="s">
        <v>18</v>
      </c>
      <c r="C62" s="288">
        <f t="shared" ref="C62:H62" si="38">C150-C153+C257</f>
        <v>7689</v>
      </c>
      <c r="D62" s="288">
        <f t="shared" si="38"/>
        <v>6732.35</v>
      </c>
      <c r="E62" s="288">
        <f t="shared" si="38"/>
        <v>4226.92</v>
      </c>
      <c r="F62" s="288">
        <f t="shared" si="38"/>
        <v>1582.2699999999998</v>
      </c>
      <c r="G62" s="288">
        <f t="shared" si="38"/>
        <v>5809.1900000000005</v>
      </c>
      <c r="H62" s="288">
        <f t="shared" si="38"/>
        <v>5058.1500000000005</v>
      </c>
      <c r="I62" s="284">
        <f t="shared" si="31"/>
        <v>87.071519437305383</v>
      </c>
    </row>
    <row r="63" spans="2:9">
      <c r="B63" s="287" t="s">
        <v>17</v>
      </c>
      <c r="C63" s="288">
        <f t="shared" ref="C63:H63" si="39">C164-C167+C264+C324</f>
        <v>16940.03</v>
      </c>
      <c r="D63" s="288">
        <f t="shared" si="39"/>
        <v>17070.579999999998</v>
      </c>
      <c r="E63" s="288">
        <f t="shared" si="39"/>
        <v>8867.130000000001</v>
      </c>
      <c r="F63" s="288">
        <f t="shared" si="39"/>
        <v>4298.4600000000009</v>
      </c>
      <c r="G63" s="288">
        <f t="shared" si="39"/>
        <v>13165.589999999998</v>
      </c>
      <c r="H63" s="288">
        <f t="shared" si="39"/>
        <v>10194.330000000002</v>
      </c>
      <c r="I63" s="284">
        <f t="shared" si="31"/>
        <v>77.431622889669228</v>
      </c>
    </row>
    <row r="64" spans="2:9">
      <c r="B64" s="287" t="s">
        <v>16</v>
      </c>
      <c r="C64" s="288">
        <f t="shared" ref="C64:H64" si="40">C178+C327</f>
        <v>19850.07</v>
      </c>
      <c r="D64" s="288">
        <f t="shared" si="40"/>
        <v>17023.330000000002</v>
      </c>
      <c r="E64" s="288">
        <f t="shared" si="40"/>
        <v>10898.9</v>
      </c>
      <c r="F64" s="288">
        <f t="shared" si="40"/>
        <v>2876.8700000000003</v>
      </c>
      <c r="G64" s="288">
        <f t="shared" si="40"/>
        <v>13775.769999999999</v>
      </c>
      <c r="H64" s="288">
        <f t="shared" si="40"/>
        <v>9848.77</v>
      </c>
      <c r="I64" s="284">
        <f t="shared" si="31"/>
        <v>71.493426501749084</v>
      </c>
    </row>
    <row r="65" spans="1:14">
      <c r="B65" s="287" t="s">
        <v>15</v>
      </c>
      <c r="C65" s="288">
        <f t="shared" ref="C65:H65" si="41">C187</f>
        <v>3512</v>
      </c>
      <c r="D65" s="288">
        <f t="shared" si="41"/>
        <v>2898.9</v>
      </c>
      <c r="E65" s="288">
        <f t="shared" si="41"/>
        <v>1650</v>
      </c>
      <c r="F65" s="288">
        <f t="shared" si="41"/>
        <v>621.07999999999993</v>
      </c>
      <c r="G65" s="288">
        <f t="shared" si="41"/>
        <v>2271.08</v>
      </c>
      <c r="H65" s="288">
        <f t="shared" si="41"/>
        <v>1954.48</v>
      </c>
      <c r="I65" s="284">
        <f t="shared" si="31"/>
        <v>86.059495922644729</v>
      </c>
    </row>
    <row r="66" spans="1:14">
      <c r="B66" s="287" t="s">
        <v>14</v>
      </c>
      <c r="C66" s="288">
        <f t="shared" ref="C66:H66" si="42">C194</f>
        <v>3907</v>
      </c>
      <c r="D66" s="288">
        <f t="shared" si="42"/>
        <v>3907</v>
      </c>
      <c r="E66" s="288">
        <f t="shared" si="42"/>
        <v>1882</v>
      </c>
      <c r="F66" s="288">
        <f t="shared" si="42"/>
        <v>138</v>
      </c>
      <c r="G66" s="288">
        <f t="shared" si="42"/>
        <v>2020</v>
      </c>
      <c r="H66" s="288">
        <f t="shared" si="42"/>
        <v>1839.56</v>
      </c>
      <c r="I66" s="284">
        <f t="shared" si="31"/>
        <v>91.067326732673266</v>
      </c>
    </row>
    <row r="67" spans="1:14">
      <c r="B67" s="287" t="s">
        <v>13</v>
      </c>
      <c r="C67" s="288">
        <f t="shared" ref="C67:H67" si="43">C199</f>
        <v>28860</v>
      </c>
      <c r="D67" s="288">
        <f t="shared" si="43"/>
        <v>31198.27</v>
      </c>
      <c r="E67" s="288">
        <f t="shared" si="43"/>
        <v>19452</v>
      </c>
      <c r="F67" s="288">
        <f t="shared" si="43"/>
        <v>5709.27</v>
      </c>
      <c r="G67" s="288">
        <f t="shared" si="43"/>
        <v>25161.27</v>
      </c>
      <c r="H67" s="288">
        <f t="shared" si="43"/>
        <v>20358.489999999998</v>
      </c>
      <c r="I67" s="284">
        <f t="shared" si="31"/>
        <v>80.912012787907756</v>
      </c>
    </row>
    <row r="68" spans="1:14">
      <c r="B68" s="287" t="s">
        <v>12</v>
      </c>
      <c r="C68" s="288">
        <f t="shared" ref="C68:H69" si="44">C206</f>
        <v>30</v>
      </c>
      <c r="D68" s="288">
        <f t="shared" si="44"/>
        <v>27.5</v>
      </c>
      <c r="E68" s="288">
        <f t="shared" si="44"/>
        <v>16</v>
      </c>
      <c r="F68" s="288">
        <f t="shared" si="44"/>
        <v>10</v>
      </c>
      <c r="G68" s="288">
        <f t="shared" si="44"/>
        <v>26</v>
      </c>
      <c r="H68" s="288">
        <f t="shared" si="44"/>
        <v>25.08</v>
      </c>
      <c r="I68" s="284">
        <f t="shared" si="31"/>
        <v>96.461538461538453</v>
      </c>
    </row>
    <row r="69" spans="1:14">
      <c r="B69" s="287" t="s">
        <v>11</v>
      </c>
      <c r="C69" s="288">
        <f t="shared" si="44"/>
        <v>3193</v>
      </c>
      <c r="D69" s="288">
        <f t="shared" si="44"/>
        <v>6538.4299999999994</v>
      </c>
      <c r="E69" s="288">
        <f t="shared" si="44"/>
        <v>2160.04</v>
      </c>
      <c r="F69" s="288">
        <f t="shared" si="44"/>
        <v>1331.38</v>
      </c>
      <c r="G69" s="288">
        <f t="shared" si="44"/>
        <v>3491.4200000000005</v>
      </c>
      <c r="H69" s="288">
        <f t="shared" si="44"/>
        <v>2503.0500000000002</v>
      </c>
      <c r="I69" s="284">
        <f t="shared" si="31"/>
        <v>71.691460781000274</v>
      </c>
    </row>
    <row r="71" spans="1:14">
      <c r="B71" s="261" t="s">
        <v>370</v>
      </c>
      <c r="C71" s="289"/>
      <c r="D71" s="289"/>
      <c r="E71" s="289"/>
      <c r="F71" s="289"/>
      <c r="G71" s="289"/>
    </row>
    <row r="72" spans="1:14">
      <c r="G72" t="s">
        <v>76</v>
      </c>
    </row>
    <row r="73" spans="1:14">
      <c r="A73" s="8" t="s">
        <v>36</v>
      </c>
      <c r="B73" s="52" t="s">
        <v>35</v>
      </c>
      <c r="C73" s="48" t="s">
        <v>71</v>
      </c>
      <c r="D73" s="48" t="s">
        <v>71</v>
      </c>
      <c r="E73" s="48" t="s">
        <v>71</v>
      </c>
      <c r="F73" s="48" t="s">
        <v>71</v>
      </c>
      <c r="G73" s="60" t="s">
        <v>71</v>
      </c>
      <c r="H73" s="290" t="s">
        <v>34</v>
      </c>
      <c r="I73" s="291"/>
    </row>
    <row r="74" spans="1:14" ht="15">
      <c r="A74" s="47" t="s">
        <v>32</v>
      </c>
      <c r="B74" s="53"/>
      <c r="C74" s="49" t="s">
        <v>77</v>
      </c>
      <c r="D74" s="49" t="s">
        <v>321</v>
      </c>
      <c r="E74" s="49" t="s">
        <v>325</v>
      </c>
      <c r="F74" s="49" t="s">
        <v>333</v>
      </c>
      <c r="G74" s="61" t="s">
        <v>326</v>
      </c>
      <c r="H74" s="292" t="s">
        <v>326</v>
      </c>
      <c r="I74" s="293" t="s">
        <v>33</v>
      </c>
      <c r="N74" s="323"/>
    </row>
    <row r="75" spans="1:14">
      <c r="A75" s="55"/>
      <c r="B75" s="54"/>
      <c r="C75" s="50" t="s">
        <v>245</v>
      </c>
      <c r="D75" s="50" t="s">
        <v>245</v>
      </c>
      <c r="E75" s="50" t="s">
        <v>245</v>
      </c>
      <c r="F75" s="50" t="s">
        <v>245</v>
      </c>
      <c r="G75" s="62" t="s">
        <v>245</v>
      </c>
      <c r="H75" s="294">
        <v>2010</v>
      </c>
      <c r="I75" s="51"/>
      <c r="J75" s="110"/>
      <c r="K75" s="110" t="s">
        <v>376</v>
      </c>
      <c r="L75" s="25"/>
      <c r="M75" s="25"/>
      <c r="N75" s="323"/>
    </row>
    <row r="76" spans="1:14">
      <c r="A76" s="6" t="s">
        <v>31</v>
      </c>
      <c r="B76" s="6" t="s">
        <v>30</v>
      </c>
      <c r="C76" s="6">
        <v>1</v>
      </c>
      <c r="D76" s="6">
        <v>2</v>
      </c>
      <c r="E76" s="6">
        <v>3</v>
      </c>
      <c r="F76" s="6">
        <v>4</v>
      </c>
      <c r="G76" s="44" t="s">
        <v>342</v>
      </c>
      <c r="H76" s="51" t="s">
        <v>355</v>
      </c>
      <c r="I76" s="6" t="s">
        <v>343</v>
      </c>
      <c r="K76" s="326">
        <v>8</v>
      </c>
      <c r="N76" s="323"/>
    </row>
    <row r="77" spans="1:14">
      <c r="A77" s="4">
        <v>1</v>
      </c>
      <c r="B77" s="16" t="s">
        <v>50</v>
      </c>
      <c r="C77" s="12">
        <f t="shared" ref="C77:H77" si="45">C78+C79+C80+C81+C83+C84+C85+C86+C87+C88+C89+C90+C91+C92+C82</f>
        <v>83460</v>
      </c>
      <c r="D77" s="12">
        <f t="shared" si="45"/>
        <v>84537.57</v>
      </c>
      <c r="E77" s="12">
        <f t="shared" si="45"/>
        <v>48800.56</v>
      </c>
      <c r="F77" s="12">
        <f t="shared" si="45"/>
        <v>18347.78</v>
      </c>
      <c r="G77" s="12">
        <f t="shared" si="45"/>
        <v>67148.34</v>
      </c>
      <c r="H77" s="12">
        <f t="shared" si="45"/>
        <v>63551.270000000004</v>
      </c>
      <c r="I77" s="18">
        <f>H77/G77*100</f>
        <v>94.643099144372016</v>
      </c>
      <c r="K77" s="22" t="s">
        <v>387</v>
      </c>
    </row>
    <row r="78" spans="1:14">
      <c r="A78" s="3"/>
      <c r="B78" s="9" t="s">
        <v>51</v>
      </c>
      <c r="C78" s="11">
        <v>418</v>
      </c>
      <c r="D78" s="13">
        <v>418</v>
      </c>
      <c r="E78" s="11">
        <v>227</v>
      </c>
      <c r="F78" s="11">
        <v>23.85</v>
      </c>
      <c r="G78" s="11">
        <f>E78+F78</f>
        <v>250.85</v>
      </c>
      <c r="H78" s="11">
        <v>215.41</v>
      </c>
      <c r="I78" s="45">
        <f>H78/G78*100</f>
        <v>85.872035080725524</v>
      </c>
      <c r="J78" s="336" t="s">
        <v>377</v>
      </c>
      <c r="K78" s="330"/>
      <c r="L78" s="330"/>
      <c r="M78" s="324">
        <f>H105/G105</f>
        <v>0.90589381002887392</v>
      </c>
      <c r="N78" s="323"/>
    </row>
    <row r="79" spans="1:14">
      <c r="A79" s="3"/>
      <c r="B79" s="9" t="s">
        <v>78</v>
      </c>
      <c r="C79" s="11">
        <v>0</v>
      </c>
      <c r="D79" s="339">
        <v>200</v>
      </c>
      <c r="E79" s="11">
        <v>0</v>
      </c>
      <c r="F79" s="11">
        <v>150</v>
      </c>
      <c r="G79" s="11">
        <f t="shared" ref="G79:G92" si="46">E79+F79</f>
        <v>150</v>
      </c>
      <c r="H79" s="342">
        <v>178.05</v>
      </c>
      <c r="I79" s="45">
        <v>0</v>
      </c>
      <c r="J79" s="331" t="s">
        <v>378</v>
      </c>
      <c r="K79" s="332"/>
      <c r="L79" s="332"/>
      <c r="M79" s="324">
        <f>H77/G77</f>
        <v>0.94643099144372012</v>
      </c>
      <c r="N79" s="323"/>
    </row>
    <row r="80" spans="1:14">
      <c r="A80" s="3"/>
      <c r="B80" s="9" t="s">
        <v>52</v>
      </c>
      <c r="C80" s="11">
        <v>17500</v>
      </c>
      <c r="D80" s="13">
        <v>17500</v>
      </c>
      <c r="E80" s="11">
        <v>11620</v>
      </c>
      <c r="F80" s="11">
        <v>5013</v>
      </c>
      <c r="G80" s="11">
        <f t="shared" si="46"/>
        <v>16633</v>
      </c>
      <c r="H80" s="11">
        <v>15207.37</v>
      </c>
      <c r="I80" s="45">
        <f t="shared" ref="I80:I88" si="47">H80/G80*100</f>
        <v>91.428906390909646</v>
      </c>
      <c r="J80" s="333" t="s">
        <v>379</v>
      </c>
      <c r="K80" s="332"/>
      <c r="L80" s="332"/>
      <c r="M80" s="324">
        <f>(H77-H91-H92)/H105</f>
        <v>0.24935579092870061</v>
      </c>
      <c r="N80" s="323"/>
    </row>
    <row r="81" spans="1:14">
      <c r="A81" s="3"/>
      <c r="B81" s="9" t="s">
        <v>384</v>
      </c>
      <c r="C81" s="13">
        <v>4400</v>
      </c>
      <c r="D81" s="339">
        <v>4400</v>
      </c>
      <c r="E81" s="11">
        <v>3550</v>
      </c>
      <c r="F81" s="11">
        <v>200</v>
      </c>
      <c r="G81" s="11">
        <f t="shared" si="46"/>
        <v>3750</v>
      </c>
      <c r="H81" s="342">
        <v>3963.94</v>
      </c>
      <c r="I81" s="45">
        <f t="shared" si="47"/>
        <v>105.70506666666665</v>
      </c>
      <c r="J81" s="334" t="s">
        <v>380</v>
      </c>
      <c r="K81" s="335"/>
      <c r="L81" s="252"/>
      <c r="M81" s="328">
        <f>H77/98000*1000</f>
        <v>648.48234693877555</v>
      </c>
      <c r="N81" s="323" t="s">
        <v>381</v>
      </c>
    </row>
    <row r="82" spans="1:14">
      <c r="A82" s="3"/>
      <c r="B82" s="9" t="s">
        <v>383</v>
      </c>
      <c r="C82" s="13">
        <v>6870</v>
      </c>
      <c r="D82" s="13">
        <v>6870</v>
      </c>
      <c r="E82" s="11">
        <v>3879</v>
      </c>
      <c r="F82" s="11">
        <v>1023</v>
      </c>
      <c r="G82" s="11">
        <f t="shared" si="46"/>
        <v>4902</v>
      </c>
      <c r="H82" s="11">
        <v>3084.38</v>
      </c>
      <c r="I82" s="45">
        <f t="shared" si="47"/>
        <v>62.920848633210937</v>
      </c>
      <c r="J82" s="334" t="s">
        <v>382</v>
      </c>
      <c r="K82" s="335"/>
      <c r="L82" s="252"/>
      <c r="M82" s="325">
        <f>(H80+H81)/(G80+G81)</f>
        <v>0.94055389295000746</v>
      </c>
      <c r="N82" s="323"/>
    </row>
    <row r="83" spans="1:14">
      <c r="A83" s="3"/>
      <c r="B83" s="9" t="s">
        <v>54</v>
      </c>
      <c r="C83" s="11">
        <v>250</v>
      </c>
      <c r="D83" s="339">
        <v>250</v>
      </c>
      <c r="E83" s="11">
        <v>190</v>
      </c>
      <c r="F83" s="11">
        <v>26</v>
      </c>
      <c r="G83" s="11">
        <f t="shared" si="46"/>
        <v>216</v>
      </c>
      <c r="H83" s="342">
        <v>189.24</v>
      </c>
      <c r="I83" s="45">
        <f t="shared" si="47"/>
        <v>87.611111111111114</v>
      </c>
      <c r="J83" s="334" t="s">
        <v>385</v>
      </c>
      <c r="K83" s="335"/>
      <c r="L83" s="252"/>
      <c r="M83" s="325">
        <f>(H93+H96+H104)/H105</f>
        <v>0.44904209364328657</v>
      </c>
      <c r="N83" s="323"/>
    </row>
    <row r="84" spans="1:14">
      <c r="A84" s="3"/>
      <c r="B84" s="9" t="s">
        <v>55</v>
      </c>
      <c r="C84" s="11">
        <v>4900</v>
      </c>
      <c r="D84" s="339">
        <v>4900</v>
      </c>
      <c r="E84" s="11">
        <v>2660</v>
      </c>
      <c r="F84" s="11">
        <v>1020</v>
      </c>
      <c r="G84" s="11">
        <f t="shared" si="46"/>
        <v>3680</v>
      </c>
      <c r="H84" s="342">
        <v>3157.35</v>
      </c>
      <c r="I84" s="45">
        <f t="shared" si="47"/>
        <v>85.797554347826093</v>
      </c>
      <c r="J84" s="334" t="s">
        <v>386</v>
      </c>
      <c r="K84" s="335"/>
      <c r="L84" s="252"/>
      <c r="M84" s="325">
        <f>(H77+H93)/H105</f>
        <v>0.94425483760417606</v>
      </c>
      <c r="N84" s="323"/>
    </row>
    <row r="85" spans="1:14">
      <c r="A85" s="3"/>
      <c r="B85" s="9" t="s">
        <v>56</v>
      </c>
      <c r="C85" s="11">
        <v>330</v>
      </c>
      <c r="D85" s="13">
        <v>330</v>
      </c>
      <c r="E85" s="11">
        <v>190</v>
      </c>
      <c r="F85" s="11">
        <v>70</v>
      </c>
      <c r="G85" s="11">
        <f t="shared" si="46"/>
        <v>260</v>
      </c>
      <c r="H85" s="11">
        <v>204.68</v>
      </c>
      <c r="I85" s="45">
        <f t="shared" si="47"/>
        <v>78.723076923076931</v>
      </c>
      <c r="J85" s="26"/>
      <c r="K85" s="244"/>
      <c r="L85" s="249"/>
      <c r="M85" s="325"/>
      <c r="N85" s="323"/>
    </row>
    <row r="86" spans="1:14">
      <c r="A86" s="3"/>
      <c r="B86" s="9" t="s">
        <v>57</v>
      </c>
      <c r="C86" s="11">
        <v>750</v>
      </c>
      <c r="D86" s="19">
        <v>750</v>
      </c>
      <c r="E86" s="11">
        <v>450</v>
      </c>
      <c r="F86" s="11">
        <v>130</v>
      </c>
      <c r="G86" s="11">
        <f t="shared" si="46"/>
        <v>580</v>
      </c>
      <c r="H86" s="11">
        <v>630.47</v>
      </c>
      <c r="I86" s="45">
        <f t="shared" si="47"/>
        <v>108.70172413793104</v>
      </c>
      <c r="J86" s="26"/>
      <c r="K86" s="244"/>
      <c r="L86" s="249"/>
      <c r="M86" s="325"/>
      <c r="N86" s="323"/>
    </row>
    <row r="87" spans="1:14">
      <c r="A87" s="3"/>
      <c r="B87" s="9" t="s">
        <v>58</v>
      </c>
      <c r="C87" s="11">
        <v>2050</v>
      </c>
      <c r="D87" s="19">
        <v>2050</v>
      </c>
      <c r="E87" s="11">
        <v>1350</v>
      </c>
      <c r="F87" s="11">
        <v>40</v>
      </c>
      <c r="G87" s="11">
        <f t="shared" si="46"/>
        <v>1390</v>
      </c>
      <c r="H87" s="11">
        <v>1093.79</v>
      </c>
      <c r="I87" s="45">
        <f t="shared" si="47"/>
        <v>78.689928057553956</v>
      </c>
      <c r="J87" s="26"/>
      <c r="K87" s="244"/>
      <c r="L87" s="249"/>
      <c r="M87" s="325"/>
      <c r="N87" s="323"/>
    </row>
    <row r="88" spans="1:14">
      <c r="A88" s="3"/>
      <c r="B88" s="9" t="s">
        <v>59</v>
      </c>
      <c r="C88" s="11">
        <v>700</v>
      </c>
      <c r="D88" s="13">
        <v>700</v>
      </c>
      <c r="E88" s="11">
        <v>400</v>
      </c>
      <c r="F88" s="11">
        <v>150</v>
      </c>
      <c r="G88" s="11">
        <f t="shared" si="46"/>
        <v>550</v>
      </c>
      <c r="H88" s="11">
        <v>553.34</v>
      </c>
      <c r="I88" s="45">
        <f t="shared" si="47"/>
        <v>100.60727272727273</v>
      </c>
      <c r="J88" s="26"/>
      <c r="K88" s="244"/>
      <c r="L88" s="249"/>
      <c r="M88" s="325"/>
      <c r="N88" s="323"/>
    </row>
    <row r="89" spans="1:14">
      <c r="A89" s="3"/>
      <c r="B89" s="9" t="s">
        <v>132</v>
      </c>
      <c r="C89" s="11">
        <v>0</v>
      </c>
      <c r="D89" s="13">
        <v>0</v>
      </c>
      <c r="E89" s="11">
        <v>0</v>
      </c>
      <c r="F89" s="11">
        <v>0</v>
      </c>
      <c r="G89" s="11">
        <f t="shared" si="46"/>
        <v>0</v>
      </c>
      <c r="H89" s="11">
        <v>0</v>
      </c>
      <c r="I89" s="45">
        <v>0</v>
      </c>
      <c r="J89" s="25"/>
      <c r="K89" s="244"/>
      <c r="L89" s="249"/>
      <c r="M89" s="325"/>
      <c r="N89" s="323"/>
    </row>
    <row r="90" spans="1:14">
      <c r="A90" s="3"/>
      <c r="B90" s="9" t="s">
        <v>67</v>
      </c>
      <c r="C90" s="11">
        <v>170</v>
      </c>
      <c r="D90" s="339">
        <v>1014.57</v>
      </c>
      <c r="E90" s="11">
        <v>105.56</v>
      </c>
      <c r="F90" s="11">
        <v>200.5</v>
      </c>
      <c r="G90" s="11">
        <f t="shared" si="46"/>
        <v>306.06</v>
      </c>
      <c r="H90" s="342">
        <v>284.39</v>
      </c>
      <c r="I90" s="45">
        <f>H90/G90*100</f>
        <v>92.919688949879102</v>
      </c>
      <c r="J90" s="26"/>
      <c r="K90" s="244"/>
      <c r="L90" s="249"/>
      <c r="M90" s="325"/>
      <c r="N90" s="323"/>
    </row>
    <row r="91" spans="1:14">
      <c r="A91" s="3"/>
      <c r="B91" s="9" t="s">
        <v>60</v>
      </c>
      <c r="C91" s="11">
        <v>45000</v>
      </c>
      <c r="D91" s="13">
        <v>45000</v>
      </c>
      <c r="E91" s="11">
        <v>24091</v>
      </c>
      <c r="F91" s="11">
        <v>10272.43</v>
      </c>
      <c r="G91" s="11">
        <f t="shared" si="46"/>
        <v>34363.43</v>
      </c>
      <c r="H91" s="11">
        <v>34671.879999999997</v>
      </c>
      <c r="I91" s="45">
        <f>H91/G91*100</f>
        <v>100.89761121052234</v>
      </c>
      <c r="J91" s="26"/>
      <c r="K91" s="244"/>
      <c r="L91" s="249"/>
      <c r="M91" s="325"/>
      <c r="N91" s="323"/>
    </row>
    <row r="92" spans="1:14">
      <c r="A92" s="3"/>
      <c r="B92" s="9" t="s">
        <v>61</v>
      </c>
      <c r="C92" s="11">
        <v>122</v>
      </c>
      <c r="D92" s="13">
        <v>155</v>
      </c>
      <c r="E92" s="11">
        <v>88</v>
      </c>
      <c r="F92" s="11">
        <v>29</v>
      </c>
      <c r="G92" s="11">
        <f t="shared" si="46"/>
        <v>117</v>
      </c>
      <c r="H92" s="11">
        <v>116.98</v>
      </c>
      <c r="I92" s="45">
        <f>H92/G92*100</f>
        <v>99.98290598290599</v>
      </c>
      <c r="J92" s="26"/>
      <c r="K92" s="244"/>
      <c r="L92" s="249"/>
      <c r="M92" s="325"/>
      <c r="N92" s="323"/>
    </row>
    <row r="93" spans="1:14">
      <c r="A93" s="4">
        <v>2</v>
      </c>
      <c r="B93" s="16" t="s">
        <v>29</v>
      </c>
      <c r="C93" s="12">
        <f t="shared" ref="C93:H93" si="48">C94+C95</f>
        <v>58192</v>
      </c>
      <c r="D93" s="196">
        <f>D94+D95</f>
        <v>59309</v>
      </c>
      <c r="E93" s="12">
        <f t="shared" si="48"/>
        <v>33302</v>
      </c>
      <c r="F93" s="12">
        <f t="shared" si="48"/>
        <v>14414</v>
      </c>
      <c r="G93" s="12">
        <f t="shared" si="48"/>
        <v>47716</v>
      </c>
      <c r="H93" s="12">
        <f t="shared" si="48"/>
        <v>45365.57</v>
      </c>
      <c r="I93" s="18">
        <f>H93/G93*100</f>
        <v>95.07412607930253</v>
      </c>
      <c r="J93" s="241"/>
      <c r="K93" s="25"/>
      <c r="L93" s="25"/>
      <c r="M93" s="324"/>
      <c r="N93" s="323"/>
    </row>
    <row r="94" spans="1:14">
      <c r="A94" s="3"/>
      <c r="B94" s="9" t="s">
        <v>62</v>
      </c>
      <c r="C94" s="11">
        <v>57933</v>
      </c>
      <c r="D94" s="13">
        <v>59189</v>
      </c>
      <c r="E94" s="11">
        <v>33183</v>
      </c>
      <c r="F94" s="11">
        <v>14347</v>
      </c>
      <c r="G94" s="11">
        <f>E94+F94</f>
        <v>47530</v>
      </c>
      <c r="H94" s="11">
        <v>45246.57</v>
      </c>
      <c r="I94" s="45">
        <f>H94/G94*100</f>
        <v>95.19581317062908</v>
      </c>
      <c r="J94" s="26"/>
      <c r="K94" s="25"/>
      <c r="L94" s="25"/>
      <c r="M94" s="25"/>
    </row>
    <row r="95" spans="1:14">
      <c r="A95" s="3"/>
      <c r="B95" s="9" t="s">
        <v>63</v>
      </c>
      <c r="C95" s="11">
        <v>259</v>
      </c>
      <c r="D95" s="13">
        <v>120</v>
      </c>
      <c r="E95" s="11">
        <v>119</v>
      </c>
      <c r="F95" s="11">
        <v>67</v>
      </c>
      <c r="G95" s="11">
        <f>E95+F95</f>
        <v>186</v>
      </c>
      <c r="H95" s="11">
        <v>119</v>
      </c>
      <c r="I95" s="45">
        <f t="shared" ref="I95:I112" si="49">H95/G95*100</f>
        <v>63.978494623655912</v>
      </c>
      <c r="J95" s="26"/>
      <c r="K95" s="25"/>
      <c r="L95" s="25"/>
      <c r="M95" s="25"/>
    </row>
    <row r="96" spans="1:14">
      <c r="A96" s="4">
        <v>3</v>
      </c>
      <c r="B96" s="16" t="s">
        <v>28</v>
      </c>
      <c r="C96" s="12">
        <f t="shared" ref="C96:H96" si="50">C99+C100+C101+C97+C102+C103+C98</f>
        <v>15244</v>
      </c>
      <c r="D96" s="196">
        <f>D99+D100+D101+D97+D102+D103+D98</f>
        <v>14845.05</v>
      </c>
      <c r="E96" s="12">
        <f t="shared" si="50"/>
        <v>9097.5</v>
      </c>
      <c r="F96" s="12">
        <f t="shared" si="50"/>
        <v>1514.71</v>
      </c>
      <c r="G96" s="12">
        <f t="shared" si="50"/>
        <v>10612.21</v>
      </c>
      <c r="H96" s="12">
        <f t="shared" si="50"/>
        <v>5713.38</v>
      </c>
      <c r="I96" s="18">
        <f t="shared" si="49"/>
        <v>53.837796274291605</v>
      </c>
      <c r="J96" s="241"/>
      <c r="K96" s="25"/>
      <c r="L96" s="25"/>
      <c r="M96" s="25"/>
    </row>
    <row r="97" spans="1:13">
      <c r="A97" s="4"/>
      <c r="B97" s="58" t="s">
        <v>302</v>
      </c>
      <c r="C97" s="59">
        <v>323</v>
      </c>
      <c r="D97" s="33">
        <v>0</v>
      </c>
      <c r="E97" s="59">
        <v>87</v>
      </c>
      <c r="F97" s="59">
        <v>-87</v>
      </c>
      <c r="G97" s="11">
        <f t="shared" ref="G97:G104" si="51">E97+F97</f>
        <v>0</v>
      </c>
      <c r="H97" s="59">
        <v>0</v>
      </c>
      <c r="I97" s="45">
        <v>0</v>
      </c>
      <c r="J97" s="26"/>
      <c r="K97" s="25"/>
      <c r="L97" s="25"/>
      <c r="M97" s="25"/>
    </row>
    <row r="98" spans="1:13">
      <c r="A98" s="4"/>
      <c r="B98" s="58" t="s">
        <v>303</v>
      </c>
      <c r="C98" s="59">
        <v>363</v>
      </c>
      <c r="D98" s="340">
        <v>536</v>
      </c>
      <c r="E98" s="59">
        <v>180</v>
      </c>
      <c r="F98" s="59">
        <v>273</v>
      </c>
      <c r="G98" s="11">
        <f t="shared" si="51"/>
        <v>453</v>
      </c>
      <c r="H98" s="343">
        <v>172.36</v>
      </c>
      <c r="I98" s="45">
        <v>0</v>
      </c>
      <c r="J98" s="26"/>
      <c r="K98" s="25"/>
      <c r="L98" s="25"/>
      <c r="M98" s="25"/>
    </row>
    <row r="99" spans="1:13">
      <c r="A99" s="3"/>
      <c r="B99" s="9" t="s">
        <v>64</v>
      </c>
      <c r="C99" s="11">
        <v>11000</v>
      </c>
      <c r="D99" s="13">
        <v>11000</v>
      </c>
      <c r="E99" s="11">
        <v>6800</v>
      </c>
      <c r="F99" s="11">
        <v>530</v>
      </c>
      <c r="G99" s="11">
        <f t="shared" si="51"/>
        <v>7330</v>
      </c>
      <c r="H99" s="11">
        <v>3106</v>
      </c>
      <c r="I99" s="45">
        <f t="shared" si="49"/>
        <v>42.37380627557981</v>
      </c>
      <c r="J99" s="26"/>
      <c r="K99" s="25"/>
      <c r="L99" s="25"/>
      <c r="M99" s="25"/>
    </row>
    <row r="100" spans="1:13">
      <c r="A100" s="3"/>
      <c r="B100" s="9" t="s">
        <v>65</v>
      </c>
      <c r="C100" s="11">
        <v>330</v>
      </c>
      <c r="D100" s="13">
        <v>330</v>
      </c>
      <c r="E100" s="11">
        <v>170</v>
      </c>
      <c r="F100" s="11">
        <v>100</v>
      </c>
      <c r="G100" s="11">
        <f t="shared" si="51"/>
        <v>270</v>
      </c>
      <c r="H100" s="11">
        <v>92.34</v>
      </c>
      <c r="I100" s="45">
        <f t="shared" si="49"/>
        <v>34.200000000000003</v>
      </c>
      <c r="J100" s="26"/>
      <c r="K100" s="25"/>
      <c r="L100" s="25"/>
      <c r="M100" s="25"/>
    </row>
    <row r="101" spans="1:13">
      <c r="A101" s="3"/>
      <c r="B101" s="9" t="s">
        <v>66</v>
      </c>
      <c r="C101" s="11">
        <v>150</v>
      </c>
      <c r="D101" s="13">
        <v>150</v>
      </c>
      <c r="E101" s="11">
        <v>60</v>
      </c>
      <c r="F101" s="11">
        <v>50</v>
      </c>
      <c r="G101" s="11">
        <f t="shared" si="51"/>
        <v>110</v>
      </c>
      <c r="H101" s="11">
        <v>71.849999999999994</v>
      </c>
      <c r="I101" s="45">
        <f t="shared" si="49"/>
        <v>65.318181818181813</v>
      </c>
      <c r="J101" s="327" t="s">
        <v>397</v>
      </c>
      <c r="K101" s="25"/>
      <c r="L101" s="25"/>
      <c r="M101" s="25"/>
    </row>
    <row r="102" spans="1:13">
      <c r="A102" s="3"/>
      <c r="B102" s="9" t="s">
        <v>82</v>
      </c>
      <c r="C102" s="11">
        <v>320</v>
      </c>
      <c r="D102" s="13">
        <v>320</v>
      </c>
      <c r="E102" s="11">
        <v>240</v>
      </c>
      <c r="F102" s="11">
        <v>0</v>
      </c>
      <c r="G102" s="11">
        <f t="shared" si="51"/>
        <v>240</v>
      </c>
      <c r="H102" s="11">
        <v>187.7</v>
      </c>
      <c r="I102" s="45">
        <f t="shared" si="49"/>
        <v>78.208333333333329</v>
      </c>
      <c r="J102" s="337" t="s">
        <v>396</v>
      </c>
      <c r="K102" s="244">
        <v>106684.89</v>
      </c>
      <c r="L102" s="25"/>
      <c r="M102" s="25"/>
    </row>
    <row r="103" spans="1:13">
      <c r="A103" s="3"/>
      <c r="B103" s="9" t="s">
        <v>299</v>
      </c>
      <c r="C103" s="11">
        <v>2758</v>
      </c>
      <c r="D103" s="13">
        <v>2509.0500000000002</v>
      </c>
      <c r="E103" s="11">
        <v>1560.5</v>
      </c>
      <c r="F103" s="11">
        <v>648.71</v>
      </c>
      <c r="G103" s="11">
        <f t="shared" si="51"/>
        <v>2209.21</v>
      </c>
      <c r="H103" s="11">
        <v>2083.13</v>
      </c>
      <c r="I103" s="45">
        <f t="shared" si="49"/>
        <v>94.292982559376441</v>
      </c>
      <c r="J103" s="338" t="s">
        <v>84</v>
      </c>
      <c r="K103" s="244">
        <f>H98+H104+H90+H84+H83+H79+H81</f>
        <v>8661.98</v>
      </c>
      <c r="L103" s="25"/>
      <c r="M103" s="25"/>
    </row>
    <row r="104" spans="1:13">
      <c r="A104" s="4">
        <v>4</v>
      </c>
      <c r="B104" s="303" t="s">
        <v>300</v>
      </c>
      <c r="C104" s="12">
        <v>1954</v>
      </c>
      <c r="D104" s="341">
        <v>2252.8000000000002</v>
      </c>
      <c r="E104" s="12">
        <v>980</v>
      </c>
      <c r="F104" s="12">
        <v>872.8</v>
      </c>
      <c r="G104" s="12">
        <f t="shared" si="51"/>
        <v>1852.8</v>
      </c>
      <c r="H104" s="344">
        <v>716.65</v>
      </c>
      <c r="I104" s="45">
        <f t="shared" si="49"/>
        <v>38.679296200345426</v>
      </c>
      <c r="J104" s="30"/>
      <c r="K104" s="329">
        <f>SUM(K102:K103)</f>
        <v>115346.87</v>
      </c>
      <c r="L104" s="25"/>
      <c r="M104" s="25"/>
    </row>
    <row r="105" spans="1:13">
      <c r="A105" s="23" t="s">
        <v>26</v>
      </c>
      <c r="B105" s="23" t="s">
        <v>25</v>
      </c>
      <c r="C105" s="24">
        <f t="shared" ref="C105:H105" si="52">C77+C93+C96+C104</f>
        <v>158850</v>
      </c>
      <c r="D105" s="314">
        <f t="shared" si="52"/>
        <v>160944.41999999998</v>
      </c>
      <c r="E105" s="24">
        <f t="shared" si="52"/>
        <v>92180.06</v>
      </c>
      <c r="F105" s="24">
        <f t="shared" si="52"/>
        <v>35149.29</v>
      </c>
      <c r="G105" s="24">
        <f t="shared" si="52"/>
        <v>127329.34999999999</v>
      </c>
      <c r="H105" s="24">
        <f t="shared" si="52"/>
        <v>115346.87</v>
      </c>
      <c r="I105" s="24">
        <f t="shared" si="49"/>
        <v>90.589381002887393</v>
      </c>
      <c r="L105" s="25"/>
      <c r="M105" s="25"/>
    </row>
    <row r="106" spans="1:13">
      <c r="A106" s="4">
        <v>1</v>
      </c>
      <c r="B106" s="16" t="s">
        <v>24</v>
      </c>
      <c r="C106" s="12">
        <f>C107+C108+C110</f>
        <v>7355</v>
      </c>
      <c r="D106" s="12">
        <f>D107+D108+D109+D110</f>
        <v>6290.9400000000005</v>
      </c>
      <c r="E106" s="12">
        <f>E107+E108+E109+E110</f>
        <v>3656.62</v>
      </c>
      <c r="F106" s="12">
        <f>F107+F108+F109+F110</f>
        <v>1782.9499999999998</v>
      </c>
      <c r="G106" s="12">
        <f>G107+G108+G109+G110</f>
        <v>5439.57</v>
      </c>
      <c r="H106" s="12">
        <f>H107+H108+H109+H110</f>
        <v>4693.74</v>
      </c>
      <c r="I106" s="18">
        <f t="shared" si="49"/>
        <v>86.288805916644151</v>
      </c>
      <c r="K106" s="22" t="s">
        <v>388</v>
      </c>
    </row>
    <row r="107" spans="1:13">
      <c r="A107" s="3"/>
      <c r="B107" s="10" t="s">
        <v>37</v>
      </c>
      <c r="C107" s="11">
        <v>4800</v>
      </c>
      <c r="D107" s="11">
        <v>3991.34</v>
      </c>
      <c r="E107" s="11">
        <v>2547</v>
      </c>
      <c r="F107" s="11">
        <v>1008.78</v>
      </c>
      <c r="G107" s="11">
        <f>E107+F107</f>
        <v>3555.7799999999997</v>
      </c>
      <c r="H107" s="11">
        <v>3099.57</v>
      </c>
      <c r="I107" s="45">
        <f t="shared" si="49"/>
        <v>87.169903649832108</v>
      </c>
      <c r="J107" t="s">
        <v>389</v>
      </c>
      <c r="M107" s="323">
        <f>H216/H215</f>
        <v>0.50452349432520294</v>
      </c>
    </row>
    <row r="108" spans="1:13">
      <c r="A108" s="3"/>
      <c r="B108" s="10" t="s">
        <v>38</v>
      </c>
      <c r="C108" s="11">
        <v>2575</v>
      </c>
      <c r="D108" s="11">
        <v>2284.1</v>
      </c>
      <c r="E108" s="11">
        <v>1120.6199999999999</v>
      </c>
      <c r="F108" s="11">
        <v>743.17</v>
      </c>
      <c r="G108" s="11">
        <f>E108+F108</f>
        <v>1863.79</v>
      </c>
      <c r="H108" s="11">
        <v>1592.49</v>
      </c>
      <c r="I108" s="45">
        <f t="shared" si="49"/>
        <v>85.443639036586745</v>
      </c>
      <c r="J108" t="s">
        <v>390</v>
      </c>
      <c r="M108" s="323">
        <f>(H215-H227-H228-H223)/H215</f>
        <v>0.95367299367420566</v>
      </c>
    </row>
    <row r="109" spans="1:13">
      <c r="A109" s="3"/>
      <c r="B109" s="10" t="s">
        <v>42</v>
      </c>
      <c r="C109" s="11">
        <v>0</v>
      </c>
      <c r="D109" s="11">
        <v>35.5</v>
      </c>
      <c r="E109" s="11">
        <v>0</v>
      </c>
      <c r="F109" s="11">
        <v>35.5</v>
      </c>
      <c r="G109" s="11">
        <f>E109+F109</f>
        <v>35.5</v>
      </c>
      <c r="H109" s="11">
        <v>9.2799999999999994</v>
      </c>
      <c r="I109" s="45">
        <f t="shared" si="49"/>
        <v>26.140845070422536</v>
      </c>
      <c r="J109" t="s">
        <v>391</v>
      </c>
      <c r="L109" s="323"/>
      <c r="M109" s="323">
        <f>(H223+H227+H228)/H215</f>
        <v>4.6327006325794243E-2</v>
      </c>
    </row>
    <row r="110" spans="1:13">
      <c r="A110" s="3"/>
      <c r="B110" s="10" t="s">
        <v>48</v>
      </c>
      <c r="C110" s="11">
        <v>-20</v>
      </c>
      <c r="D110" s="11">
        <v>-20</v>
      </c>
      <c r="E110" s="11">
        <v>-11</v>
      </c>
      <c r="F110" s="11">
        <v>-4.5</v>
      </c>
      <c r="G110" s="11">
        <f>E110+F110</f>
        <v>-15.5</v>
      </c>
      <c r="H110" s="11">
        <v>-7.6</v>
      </c>
      <c r="I110" s="45">
        <f t="shared" si="49"/>
        <v>49.032258064516128</v>
      </c>
      <c r="J110" t="s">
        <v>392</v>
      </c>
      <c r="M110" s="323">
        <f>(H218+H226)/H215</f>
        <v>4.370035849443258E-2</v>
      </c>
    </row>
    <row r="111" spans="1:13">
      <c r="A111" s="3"/>
      <c r="B111" s="67" t="s">
        <v>24</v>
      </c>
      <c r="C111" s="63">
        <v>7355</v>
      </c>
      <c r="D111" s="63">
        <v>6290.94</v>
      </c>
      <c r="E111" s="63">
        <v>3656.62</v>
      </c>
      <c r="F111" s="63">
        <v>1782.95</v>
      </c>
      <c r="G111" s="11">
        <v>5439.57</v>
      </c>
      <c r="H111" s="63">
        <v>4693.74</v>
      </c>
      <c r="I111" s="296">
        <f t="shared" si="49"/>
        <v>86.288805916644151</v>
      </c>
      <c r="J111" t="s">
        <v>394</v>
      </c>
      <c r="M111" s="108">
        <f>K102-K228</f>
        <v>1882.9799999999959</v>
      </c>
    </row>
    <row r="112" spans="1:13">
      <c r="A112" s="4">
        <v>2</v>
      </c>
      <c r="B112" s="16" t="s">
        <v>23</v>
      </c>
      <c r="C112" s="12">
        <f t="shared" ref="C112:H112" si="53">C113+C114+C115</f>
        <v>724</v>
      </c>
      <c r="D112" s="12">
        <f t="shared" si="53"/>
        <v>795.48</v>
      </c>
      <c r="E112" s="12">
        <f t="shared" si="53"/>
        <v>362</v>
      </c>
      <c r="F112" s="12">
        <f t="shared" si="53"/>
        <v>260</v>
      </c>
      <c r="G112" s="12">
        <f t="shared" si="53"/>
        <v>622</v>
      </c>
      <c r="H112" s="12">
        <f t="shared" si="53"/>
        <v>541.4</v>
      </c>
      <c r="I112" s="18">
        <f t="shared" si="49"/>
        <v>87.041800643086802</v>
      </c>
      <c r="J112" t="s">
        <v>393</v>
      </c>
      <c r="M112" s="108">
        <f>K103-K229</f>
        <v>3570.9699999999993</v>
      </c>
    </row>
    <row r="113" spans="1:13">
      <c r="A113" s="4"/>
      <c r="B113" s="10" t="s">
        <v>89</v>
      </c>
      <c r="C113" s="59">
        <v>100</v>
      </c>
      <c r="D113" s="59">
        <v>71.48</v>
      </c>
      <c r="E113" s="59">
        <v>0</v>
      </c>
      <c r="F113" s="59">
        <v>0</v>
      </c>
      <c r="G113" s="11">
        <f t="shared" ref="G113:G118" si="54">E113+F113</f>
        <v>0</v>
      </c>
      <c r="H113" s="59">
        <v>0</v>
      </c>
      <c r="I113" s="45">
        <v>0</v>
      </c>
      <c r="M113" s="108"/>
    </row>
    <row r="114" spans="1:13">
      <c r="A114" s="3"/>
      <c r="B114" s="10" t="s">
        <v>41</v>
      </c>
      <c r="C114" s="20">
        <v>424</v>
      </c>
      <c r="D114" s="20">
        <v>524</v>
      </c>
      <c r="E114" s="20">
        <v>262</v>
      </c>
      <c r="F114" s="20">
        <v>160</v>
      </c>
      <c r="G114" s="11">
        <f t="shared" si="54"/>
        <v>422</v>
      </c>
      <c r="H114" s="20">
        <v>349</v>
      </c>
      <c r="I114" s="45">
        <f>H114/G114*100</f>
        <v>82.70142180094787</v>
      </c>
      <c r="M114" s="323"/>
    </row>
    <row r="115" spans="1:13">
      <c r="A115" s="3"/>
      <c r="B115" s="16" t="s">
        <v>79</v>
      </c>
      <c r="C115" s="20">
        <v>200</v>
      </c>
      <c r="D115" s="20">
        <v>200</v>
      </c>
      <c r="E115" s="20">
        <v>100</v>
      </c>
      <c r="F115" s="20">
        <v>100</v>
      </c>
      <c r="G115" s="11">
        <f t="shared" si="54"/>
        <v>200</v>
      </c>
      <c r="H115" s="20">
        <v>192.4</v>
      </c>
      <c r="I115" s="45">
        <f>H115/G115*100</f>
        <v>96.2</v>
      </c>
      <c r="M115" s="323"/>
    </row>
    <row r="116" spans="1:13">
      <c r="A116" s="3"/>
      <c r="B116" s="66" t="s">
        <v>90</v>
      </c>
      <c r="C116" s="65">
        <v>100</v>
      </c>
      <c r="D116" s="65">
        <v>71.48</v>
      </c>
      <c r="E116" s="65">
        <v>0</v>
      </c>
      <c r="F116" s="65">
        <v>0</v>
      </c>
      <c r="G116" s="63">
        <v>0</v>
      </c>
      <c r="H116" s="65">
        <v>0</v>
      </c>
      <c r="I116" s="45">
        <v>0</v>
      </c>
      <c r="M116" s="323"/>
    </row>
    <row r="117" spans="1:13">
      <c r="A117" s="3"/>
      <c r="B117" s="66" t="s">
        <v>91</v>
      </c>
      <c r="C117" s="65">
        <v>200</v>
      </c>
      <c r="D117" s="65">
        <v>200</v>
      </c>
      <c r="E117" s="65">
        <v>100</v>
      </c>
      <c r="F117" s="65">
        <v>100</v>
      </c>
      <c r="G117" s="63">
        <f t="shared" si="54"/>
        <v>200</v>
      </c>
      <c r="H117" s="65">
        <v>192.4</v>
      </c>
      <c r="I117" s="45">
        <f>H117/G117*100</f>
        <v>96.2</v>
      </c>
      <c r="M117" s="323"/>
    </row>
    <row r="118" spans="1:13">
      <c r="A118" s="3"/>
      <c r="B118" s="66" t="s">
        <v>92</v>
      </c>
      <c r="C118" s="65">
        <v>424</v>
      </c>
      <c r="D118" s="65">
        <v>524</v>
      </c>
      <c r="E118" s="65">
        <v>262</v>
      </c>
      <c r="F118" s="65">
        <v>160</v>
      </c>
      <c r="G118" s="63">
        <f t="shared" si="54"/>
        <v>422</v>
      </c>
      <c r="H118" s="65">
        <v>349</v>
      </c>
      <c r="I118" s="45">
        <f>H118/G118*100</f>
        <v>82.70142180094787</v>
      </c>
      <c r="M118" s="323"/>
    </row>
    <row r="119" spans="1:13">
      <c r="A119" s="4">
        <v>3</v>
      </c>
      <c r="B119" s="31" t="s">
        <v>73</v>
      </c>
      <c r="C119" s="12">
        <v>3210</v>
      </c>
      <c r="D119" s="12">
        <v>3210</v>
      </c>
      <c r="E119" s="12">
        <v>2370</v>
      </c>
      <c r="F119" s="12">
        <v>830</v>
      </c>
      <c r="G119" s="12">
        <f>E119+F119</f>
        <v>3200</v>
      </c>
      <c r="H119" s="12">
        <f>H120</f>
        <v>2770.4</v>
      </c>
      <c r="I119" s="18">
        <f t="shared" ref="I119:I127" si="55">H119/G119*100</f>
        <v>86.575000000000003</v>
      </c>
      <c r="M119" s="323"/>
    </row>
    <row r="120" spans="1:13">
      <c r="A120" s="4"/>
      <c r="B120" s="67" t="s">
        <v>94</v>
      </c>
      <c r="C120" s="63">
        <v>3210</v>
      </c>
      <c r="D120" s="63">
        <v>3210</v>
      </c>
      <c r="E120" s="63">
        <v>2370</v>
      </c>
      <c r="F120" s="63">
        <v>830</v>
      </c>
      <c r="G120" s="11">
        <f>E120+F120</f>
        <v>3200</v>
      </c>
      <c r="H120" s="63">
        <v>2770.4</v>
      </c>
      <c r="I120" s="296">
        <f t="shared" si="55"/>
        <v>86.575000000000003</v>
      </c>
      <c r="M120" s="323"/>
    </row>
    <row r="121" spans="1:13">
      <c r="A121" s="4">
        <v>4</v>
      </c>
      <c r="B121" s="16" t="s">
        <v>22</v>
      </c>
      <c r="C121" s="12">
        <f t="shared" ref="C121:H121" si="56">C122</f>
        <v>20</v>
      </c>
      <c r="D121" s="12">
        <f t="shared" si="56"/>
        <v>20</v>
      </c>
      <c r="E121" s="12">
        <f t="shared" si="56"/>
        <v>12.5</v>
      </c>
      <c r="F121" s="12">
        <f t="shared" si="56"/>
        <v>5.5</v>
      </c>
      <c r="G121" s="12">
        <f t="shared" si="56"/>
        <v>18</v>
      </c>
      <c r="H121" s="12">
        <f t="shared" si="56"/>
        <v>16.149999999999999</v>
      </c>
      <c r="I121" s="18">
        <f t="shared" si="55"/>
        <v>89.722222222222214</v>
      </c>
      <c r="M121" s="323"/>
    </row>
    <row r="122" spans="1:13">
      <c r="A122" s="3"/>
      <c r="B122" s="10" t="s">
        <v>44</v>
      </c>
      <c r="C122" s="13">
        <v>20</v>
      </c>
      <c r="D122" s="13">
        <v>20</v>
      </c>
      <c r="E122" s="13">
        <v>12.5</v>
      </c>
      <c r="F122" s="13">
        <v>5.5</v>
      </c>
      <c r="G122" s="11">
        <f>E122+F122</f>
        <v>18</v>
      </c>
      <c r="H122" s="13">
        <v>16.149999999999999</v>
      </c>
      <c r="I122" s="45">
        <f t="shared" si="55"/>
        <v>89.722222222222214</v>
      </c>
    </row>
    <row r="123" spans="1:13">
      <c r="A123" s="3"/>
      <c r="B123" s="67" t="s">
        <v>95</v>
      </c>
      <c r="C123" s="68">
        <v>20</v>
      </c>
      <c r="D123" s="68">
        <v>20</v>
      </c>
      <c r="E123" s="68">
        <v>12.5</v>
      </c>
      <c r="F123" s="68">
        <v>5.5</v>
      </c>
      <c r="G123" s="63">
        <f>E123+F123</f>
        <v>18</v>
      </c>
      <c r="H123" s="68">
        <v>16.149999999999999</v>
      </c>
      <c r="I123" s="296">
        <f t="shared" si="55"/>
        <v>89.722222222222214</v>
      </c>
    </row>
    <row r="124" spans="1:13">
      <c r="A124" s="4">
        <v>5</v>
      </c>
      <c r="B124" s="16" t="s">
        <v>21</v>
      </c>
      <c r="C124" s="12">
        <f t="shared" ref="C124:H124" si="57">C125+C126+C128+C127</f>
        <v>2622</v>
      </c>
      <c r="D124" s="12">
        <f t="shared" si="57"/>
        <v>2214.5800000000004</v>
      </c>
      <c r="E124" s="12">
        <f t="shared" si="57"/>
        <v>1244.43</v>
      </c>
      <c r="F124" s="12">
        <f t="shared" si="57"/>
        <v>597.29</v>
      </c>
      <c r="G124" s="12">
        <f>G125+G126+G128+G127</f>
        <v>1841.72</v>
      </c>
      <c r="H124" s="12">
        <f t="shared" si="57"/>
        <v>1741.14</v>
      </c>
      <c r="I124" s="18">
        <f t="shared" si="55"/>
        <v>94.538800686314971</v>
      </c>
    </row>
    <row r="125" spans="1:13">
      <c r="A125" s="3"/>
      <c r="B125" s="10" t="s">
        <v>37</v>
      </c>
      <c r="C125" s="13">
        <v>42</v>
      </c>
      <c r="D125" s="13">
        <v>23.9</v>
      </c>
      <c r="E125" s="13">
        <v>21.03</v>
      </c>
      <c r="F125" s="13">
        <v>0.81</v>
      </c>
      <c r="G125" s="11">
        <f t="shared" ref="G125:G130" si="58">E125+F125</f>
        <v>21.84</v>
      </c>
      <c r="H125" s="13">
        <v>21.38</v>
      </c>
      <c r="I125" s="45">
        <f t="shared" si="55"/>
        <v>97.893772893772891</v>
      </c>
    </row>
    <row r="126" spans="1:13">
      <c r="A126" s="3"/>
      <c r="B126" s="10" t="s">
        <v>38</v>
      </c>
      <c r="C126" s="13">
        <v>70</v>
      </c>
      <c r="D126" s="13">
        <v>64.88</v>
      </c>
      <c r="E126" s="13">
        <v>31.4</v>
      </c>
      <c r="F126" s="13">
        <v>23.98</v>
      </c>
      <c r="G126" s="11">
        <f t="shared" si="58"/>
        <v>55.379999999999995</v>
      </c>
      <c r="H126" s="13">
        <v>47.76</v>
      </c>
      <c r="I126" s="45">
        <f t="shared" si="55"/>
        <v>86.240520043336943</v>
      </c>
    </row>
    <row r="127" spans="1:13">
      <c r="A127" s="3"/>
      <c r="B127" s="10" t="s">
        <v>41</v>
      </c>
      <c r="C127" s="13">
        <v>2360</v>
      </c>
      <c r="D127" s="13">
        <v>2125.8000000000002</v>
      </c>
      <c r="E127" s="13">
        <v>1192</v>
      </c>
      <c r="F127" s="13">
        <v>572.5</v>
      </c>
      <c r="G127" s="11">
        <f>E127+F127</f>
        <v>1764.5</v>
      </c>
      <c r="H127" s="13">
        <v>1672</v>
      </c>
      <c r="I127" s="45">
        <f t="shared" si="55"/>
        <v>94.75772173420232</v>
      </c>
    </row>
    <row r="128" spans="1:13">
      <c r="A128" s="3"/>
      <c r="B128" s="10" t="s">
        <v>84</v>
      </c>
      <c r="C128" s="13">
        <v>150</v>
      </c>
      <c r="D128" s="13">
        <v>0</v>
      </c>
      <c r="E128" s="13">
        <v>0</v>
      </c>
      <c r="F128" s="13">
        <v>0</v>
      </c>
      <c r="G128" s="11">
        <f t="shared" si="58"/>
        <v>0</v>
      </c>
      <c r="H128" s="13">
        <v>0</v>
      </c>
      <c r="I128" s="45">
        <v>0</v>
      </c>
    </row>
    <row r="129" spans="1:9">
      <c r="A129" s="3"/>
      <c r="B129" s="67" t="s">
        <v>96</v>
      </c>
      <c r="C129" s="68">
        <v>2360</v>
      </c>
      <c r="D129" s="68">
        <v>2125.8000000000002</v>
      </c>
      <c r="E129" s="68">
        <v>1192</v>
      </c>
      <c r="F129" s="68">
        <v>572.5</v>
      </c>
      <c r="G129" s="63">
        <f t="shared" si="58"/>
        <v>1764.5</v>
      </c>
      <c r="H129" s="68">
        <v>1672</v>
      </c>
      <c r="I129" s="296">
        <f t="shared" ref="I129:I154" si="59">H129/G129*100</f>
        <v>94.75772173420232</v>
      </c>
    </row>
    <row r="130" spans="1:9">
      <c r="A130" s="3"/>
      <c r="B130" s="67" t="s">
        <v>97</v>
      </c>
      <c r="C130" s="68">
        <v>262</v>
      </c>
      <c r="D130" s="68">
        <v>88.78</v>
      </c>
      <c r="E130" s="68">
        <v>52.43</v>
      </c>
      <c r="F130" s="68">
        <v>24.79</v>
      </c>
      <c r="G130" s="63">
        <f t="shared" si="58"/>
        <v>77.22</v>
      </c>
      <c r="H130" s="68">
        <v>69.14</v>
      </c>
      <c r="I130" s="296">
        <f t="shared" si="59"/>
        <v>89.536389536389535</v>
      </c>
    </row>
    <row r="131" spans="1:9">
      <c r="A131" s="4">
        <v>6</v>
      </c>
      <c r="B131" s="16" t="s">
        <v>20</v>
      </c>
      <c r="C131" s="12">
        <f t="shared" ref="C131:H131" si="60">C132+C133+C134+C135+C136+C137</f>
        <v>60646</v>
      </c>
      <c r="D131" s="12">
        <f t="shared" si="60"/>
        <v>62095.250000000007</v>
      </c>
      <c r="E131" s="12">
        <f t="shared" si="60"/>
        <v>35647.550000000003</v>
      </c>
      <c r="F131" s="12">
        <f t="shared" si="60"/>
        <v>14435.82</v>
      </c>
      <c r="G131" s="12">
        <f t="shared" si="60"/>
        <v>50083.37</v>
      </c>
      <c r="H131" s="12">
        <f t="shared" si="60"/>
        <v>47319.899999999994</v>
      </c>
      <c r="I131" s="18">
        <f t="shared" si="59"/>
        <v>94.482260279210422</v>
      </c>
    </row>
    <row r="132" spans="1:9">
      <c r="A132" s="3"/>
      <c r="B132" s="10" t="s">
        <v>37</v>
      </c>
      <c r="C132" s="13">
        <v>52157</v>
      </c>
      <c r="D132" s="13">
        <v>53413</v>
      </c>
      <c r="E132" s="13">
        <v>30349</v>
      </c>
      <c r="F132" s="13">
        <v>12876</v>
      </c>
      <c r="G132" s="11">
        <f t="shared" ref="G132:G149" si="61">E132+F132</f>
        <v>43225</v>
      </c>
      <c r="H132" s="13">
        <v>40941.57</v>
      </c>
      <c r="I132" s="45">
        <f t="shared" si="59"/>
        <v>94.717339502602655</v>
      </c>
    </row>
    <row r="133" spans="1:9">
      <c r="A133" s="3"/>
      <c r="B133" s="10" t="s">
        <v>38</v>
      </c>
      <c r="C133" s="13">
        <v>7490</v>
      </c>
      <c r="D133" s="13">
        <v>7381.72</v>
      </c>
      <c r="E133" s="13">
        <v>4635.95</v>
      </c>
      <c r="F133" s="13">
        <v>1337.09</v>
      </c>
      <c r="G133" s="11">
        <f t="shared" si="61"/>
        <v>5973.04</v>
      </c>
      <c r="H133" s="13">
        <v>5594.39</v>
      </c>
      <c r="I133" s="45">
        <f t="shared" si="59"/>
        <v>93.660681997776692</v>
      </c>
    </row>
    <row r="134" spans="1:9">
      <c r="A134" s="3"/>
      <c r="B134" s="10" t="s">
        <v>39</v>
      </c>
      <c r="C134" s="13">
        <v>265</v>
      </c>
      <c r="D134" s="13">
        <v>265.22000000000003</v>
      </c>
      <c r="E134" s="13">
        <v>150.80000000000001</v>
      </c>
      <c r="F134" s="13">
        <v>40.22</v>
      </c>
      <c r="G134" s="11">
        <f t="shared" si="61"/>
        <v>191.02</v>
      </c>
      <c r="H134" s="13">
        <v>178.2</v>
      </c>
      <c r="I134" s="45">
        <f t="shared" si="59"/>
        <v>93.288660873206979</v>
      </c>
    </row>
    <row r="135" spans="1:9">
      <c r="A135" s="3"/>
      <c r="B135" s="10" t="s">
        <v>45</v>
      </c>
      <c r="C135" s="13">
        <v>161</v>
      </c>
      <c r="D135" s="13">
        <v>161</v>
      </c>
      <c r="E135" s="13">
        <v>98.8</v>
      </c>
      <c r="F135" s="13">
        <v>1.5</v>
      </c>
      <c r="G135" s="11">
        <f t="shared" si="61"/>
        <v>100.3</v>
      </c>
      <c r="H135" s="13">
        <v>79.09</v>
      </c>
      <c r="I135" s="45">
        <f t="shared" si="59"/>
        <v>78.853439680957138</v>
      </c>
    </row>
    <row r="136" spans="1:9">
      <c r="A136" s="3"/>
      <c r="B136" s="10" t="s">
        <v>84</v>
      </c>
      <c r="C136" s="13">
        <v>577</v>
      </c>
      <c r="D136" s="13">
        <v>899.3</v>
      </c>
      <c r="E136" s="13">
        <v>417</v>
      </c>
      <c r="F136" s="13">
        <v>202</v>
      </c>
      <c r="G136" s="11">
        <f t="shared" si="61"/>
        <v>619</v>
      </c>
      <c r="H136" s="13">
        <v>556.1</v>
      </c>
      <c r="I136" s="45">
        <f t="shared" si="59"/>
        <v>89.838449111470126</v>
      </c>
    </row>
    <row r="137" spans="1:9">
      <c r="A137" s="3"/>
      <c r="B137" s="10" t="s">
        <v>48</v>
      </c>
      <c r="C137" s="13">
        <v>-4</v>
      </c>
      <c r="D137" s="13">
        <v>-24.99</v>
      </c>
      <c r="E137" s="13">
        <v>-4</v>
      </c>
      <c r="F137" s="13">
        <v>-20.99</v>
      </c>
      <c r="G137" s="11">
        <f t="shared" si="61"/>
        <v>-24.99</v>
      </c>
      <c r="H137" s="13">
        <v>-29.45</v>
      </c>
      <c r="I137" s="45">
        <f t="shared" si="59"/>
        <v>117.84713885554221</v>
      </c>
    </row>
    <row r="138" spans="1:9">
      <c r="A138" s="3"/>
      <c r="B138" s="67" t="s">
        <v>98</v>
      </c>
      <c r="C138" s="68">
        <v>10289.35</v>
      </c>
      <c r="D138" s="68">
        <v>10664.07</v>
      </c>
      <c r="E138" s="68">
        <v>5601.92</v>
      </c>
      <c r="F138" s="68">
        <v>2937.88</v>
      </c>
      <c r="G138" s="63">
        <f t="shared" si="61"/>
        <v>8539.7999999999993</v>
      </c>
      <c r="H138" s="68">
        <v>7555.81</v>
      </c>
      <c r="I138" s="297">
        <f t="shared" si="59"/>
        <v>88.47759900700251</v>
      </c>
    </row>
    <row r="139" spans="1:9">
      <c r="A139" s="3"/>
      <c r="B139" s="67" t="s">
        <v>99</v>
      </c>
      <c r="C139" s="68">
        <v>15371.5</v>
      </c>
      <c r="D139" s="68">
        <v>17147.52</v>
      </c>
      <c r="E139" s="68">
        <v>9977.16</v>
      </c>
      <c r="F139" s="68">
        <v>4137.8999999999996</v>
      </c>
      <c r="G139" s="63">
        <f t="shared" si="61"/>
        <v>14115.06</v>
      </c>
      <c r="H139" s="68">
        <v>12811.47</v>
      </c>
      <c r="I139" s="297">
        <f t="shared" si="59"/>
        <v>90.764545102890111</v>
      </c>
    </row>
    <row r="140" spans="1:9">
      <c r="A140" s="3"/>
      <c r="B140" s="67" t="s">
        <v>100</v>
      </c>
      <c r="C140" s="68">
        <v>34130.75</v>
      </c>
      <c r="D140" s="68">
        <v>33704.559999999998</v>
      </c>
      <c r="E140" s="68">
        <v>19725.45</v>
      </c>
      <c r="F140" s="68">
        <v>7303.6</v>
      </c>
      <c r="G140" s="63">
        <f t="shared" si="61"/>
        <v>27029.050000000003</v>
      </c>
      <c r="H140" s="68">
        <v>24435.51</v>
      </c>
      <c r="I140" s="297">
        <f t="shared" si="59"/>
        <v>90.404620214176958</v>
      </c>
    </row>
    <row r="141" spans="1:9">
      <c r="A141" s="3"/>
      <c r="B141" s="67" t="s">
        <v>101</v>
      </c>
      <c r="C141" s="68">
        <v>657.4</v>
      </c>
      <c r="D141" s="68">
        <v>382.1</v>
      </c>
      <c r="E141" s="68">
        <v>146.02000000000001</v>
      </c>
      <c r="F141" s="68">
        <v>56.44</v>
      </c>
      <c r="G141" s="63">
        <f t="shared" si="61"/>
        <v>202.46</v>
      </c>
      <c r="H141" s="68">
        <v>178.96</v>
      </c>
      <c r="I141" s="297">
        <f t="shared" si="59"/>
        <v>88.392768942013234</v>
      </c>
    </row>
    <row r="142" spans="1:9">
      <c r="A142" s="3"/>
      <c r="B142" s="67" t="s">
        <v>45</v>
      </c>
      <c r="C142" s="68">
        <v>197</v>
      </c>
      <c r="D142" s="68">
        <v>197</v>
      </c>
      <c r="E142" s="68">
        <v>197</v>
      </c>
      <c r="F142" s="68">
        <v>0</v>
      </c>
      <c r="G142" s="63">
        <v>197</v>
      </c>
      <c r="H142" s="68">
        <v>196.23</v>
      </c>
      <c r="I142" s="296">
        <f t="shared" si="59"/>
        <v>99.609137055837564</v>
      </c>
    </row>
    <row r="143" spans="1:9">
      <c r="A143" s="4">
        <v>7</v>
      </c>
      <c r="B143" s="16" t="s">
        <v>19</v>
      </c>
      <c r="C143" s="12">
        <f>C146+C144+C145</f>
        <v>2808</v>
      </c>
      <c r="D143" s="12">
        <f>D146+D144+D145+D147</f>
        <v>2901.8500000000004</v>
      </c>
      <c r="E143" s="12">
        <f>E146+E144+E145</f>
        <v>1594.5</v>
      </c>
      <c r="F143" s="12">
        <f>F146+F144+F145</f>
        <v>658.01</v>
      </c>
      <c r="G143" s="12">
        <f t="shared" si="61"/>
        <v>2252.5100000000002</v>
      </c>
      <c r="H143" s="12">
        <f>H146+H144+H145</f>
        <v>2047.96</v>
      </c>
      <c r="I143" s="18">
        <f t="shared" si="59"/>
        <v>90.919019227439605</v>
      </c>
    </row>
    <row r="144" spans="1:9">
      <c r="A144" s="4"/>
      <c r="B144" s="10" t="s">
        <v>37</v>
      </c>
      <c r="C144" s="33">
        <v>2758</v>
      </c>
      <c r="D144" s="33">
        <v>2509.0500000000002</v>
      </c>
      <c r="E144" s="33">
        <v>1560.5</v>
      </c>
      <c r="F144" s="33">
        <v>650.21</v>
      </c>
      <c r="G144" s="11">
        <f t="shared" si="61"/>
        <v>2210.71</v>
      </c>
      <c r="H144" s="33">
        <v>2010.92</v>
      </c>
      <c r="I144" s="45">
        <f t="shared" si="59"/>
        <v>90.962631914633761</v>
      </c>
    </row>
    <row r="145" spans="1:9">
      <c r="A145" s="4"/>
      <c r="B145" s="10" t="s">
        <v>38</v>
      </c>
      <c r="C145" s="33">
        <v>30</v>
      </c>
      <c r="D145" s="33">
        <v>172.8</v>
      </c>
      <c r="E145" s="33">
        <v>24</v>
      </c>
      <c r="F145" s="33">
        <v>2.8</v>
      </c>
      <c r="G145" s="11">
        <f t="shared" si="61"/>
        <v>26.8</v>
      </c>
      <c r="H145" s="33">
        <v>22.54</v>
      </c>
      <c r="I145" s="45">
        <f t="shared" si="59"/>
        <v>84.104477611940297</v>
      </c>
    </row>
    <row r="146" spans="1:9">
      <c r="A146" s="3"/>
      <c r="B146" s="10" t="s">
        <v>39</v>
      </c>
      <c r="C146" s="33">
        <v>20</v>
      </c>
      <c r="D146" s="33">
        <v>20</v>
      </c>
      <c r="E146" s="33">
        <v>10</v>
      </c>
      <c r="F146" s="33">
        <v>5</v>
      </c>
      <c r="G146" s="11">
        <f t="shared" si="61"/>
        <v>15</v>
      </c>
      <c r="H146" s="33">
        <v>14.5</v>
      </c>
      <c r="I146" s="45">
        <f t="shared" si="59"/>
        <v>96.666666666666671</v>
      </c>
    </row>
    <row r="147" spans="1:9">
      <c r="A147" s="3"/>
      <c r="B147" s="10" t="s">
        <v>84</v>
      </c>
      <c r="C147" s="33">
        <v>0</v>
      </c>
      <c r="D147" s="33">
        <v>200</v>
      </c>
      <c r="E147" s="33">
        <v>0</v>
      </c>
      <c r="F147" s="33">
        <v>0</v>
      </c>
      <c r="G147" s="11">
        <f t="shared" si="61"/>
        <v>0</v>
      </c>
      <c r="H147" s="33">
        <v>0</v>
      </c>
      <c r="I147" s="45"/>
    </row>
    <row r="148" spans="1:9">
      <c r="A148" s="3"/>
      <c r="B148" s="207" t="s">
        <v>289</v>
      </c>
      <c r="C148" s="68">
        <v>2788</v>
      </c>
      <c r="D148" s="68">
        <v>2881.85</v>
      </c>
      <c r="E148" s="68">
        <v>1584.5</v>
      </c>
      <c r="F148" s="68">
        <v>653.01</v>
      </c>
      <c r="G148" s="63">
        <f t="shared" si="61"/>
        <v>2237.5100000000002</v>
      </c>
      <c r="H148" s="68">
        <v>1868.64</v>
      </c>
      <c r="I148" s="296">
        <f t="shared" si="59"/>
        <v>83.514263623402798</v>
      </c>
    </row>
    <row r="149" spans="1:9">
      <c r="A149" s="3"/>
      <c r="B149" s="67" t="s">
        <v>102</v>
      </c>
      <c r="C149" s="68">
        <v>20</v>
      </c>
      <c r="D149" s="68">
        <v>20</v>
      </c>
      <c r="E149" s="68">
        <v>10</v>
      </c>
      <c r="F149" s="68">
        <v>5</v>
      </c>
      <c r="G149" s="63">
        <f t="shared" si="61"/>
        <v>15</v>
      </c>
      <c r="H149" s="68">
        <v>13</v>
      </c>
      <c r="I149" s="297">
        <f t="shared" si="59"/>
        <v>86.666666666666671</v>
      </c>
    </row>
    <row r="150" spans="1:9">
      <c r="A150" s="4">
        <v>8</v>
      </c>
      <c r="B150" s="16" t="s">
        <v>18</v>
      </c>
      <c r="C150" s="12">
        <f>C151+C152+C153+C154+C155</f>
        <v>6654</v>
      </c>
      <c r="D150" s="12">
        <f>D151+D152+D153+D154+D155+D156</f>
        <v>6208.76</v>
      </c>
      <c r="E150" s="12">
        <f>E151+E152+E153+E154+E155+E156</f>
        <v>3759.49</v>
      </c>
      <c r="F150" s="12">
        <f>F151+F152+F153+F154+F155+F156</f>
        <v>1619.5099999999998</v>
      </c>
      <c r="G150" s="12">
        <f>G151+G152+G153+G154+G155+G156</f>
        <v>5379</v>
      </c>
      <c r="H150" s="12">
        <f>H151+H152+H153+H154+H155+H156</f>
        <v>4871.21</v>
      </c>
      <c r="I150" s="18">
        <f t="shared" si="59"/>
        <v>90.559769473879896</v>
      </c>
    </row>
    <row r="151" spans="1:9">
      <c r="A151" s="3"/>
      <c r="B151" s="10" t="s">
        <v>37</v>
      </c>
      <c r="C151" s="13">
        <v>1615</v>
      </c>
      <c r="D151" s="13">
        <v>1329.25</v>
      </c>
      <c r="E151" s="13">
        <v>842</v>
      </c>
      <c r="F151" s="13">
        <v>271.87</v>
      </c>
      <c r="G151" s="11">
        <f t="shared" ref="G151:G163" si="62">E151+F151</f>
        <v>1113.8699999999999</v>
      </c>
      <c r="H151" s="13">
        <v>1058</v>
      </c>
      <c r="I151" s="45">
        <f t="shared" si="59"/>
        <v>94.984154344761961</v>
      </c>
    </row>
    <row r="152" spans="1:9">
      <c r="A152" s="3"/>
      <c r="B152" s="10" t="s">
        <v>38</v>
      </c>
      <c r="C152" s="13">
        <v>1614</v>
      </c>
      <c r="D152" s="13">
        <v>1139.8</v>
      </c>
      <c r="E152" s="13">
        <v>746.1</v>
      </c>
      <c r="F152" s="13">
        <v>231</v>
      </c>
      <c r="G152" s="11">
        <f t="shared" si="62"/>
        <v>977.1</v>
      </c>
      <c r="H152" s="13">
        <v>830.59</v>
      </c>
      <c r="I152" s="45">
        <f t="shared" si="59"/>
        <v>85.005628901852432</v>
      </c>
    </row>
    <row r="153" spans="1:9">
      <c r="A153" s="3"/>
      <c r="B153" s="10" t="s">
        <v>41</v>
      </c>
      <c r="C153" s="13">
        <v>3280</v>
      </c>
      <c r="D153" s="13">
        <v>3242.11</v>
      </c>
      <c r="E153" s="13">
        <v>2038.39</v>
      </c>
      <c r="F153" s="13">
        <v>959.04</v>
      </c>
      <c r="G153" s="11">
        <f t="shared" si="62"/>
        <v>2997.4300000000003</v>
      </c>
      <c r="H153" s="13">
        <v>2869.43</v>
      </c>
      <c r="I153" s="45">
        <f t="shared" si="59"/>
        <v>95.729675088325649</v>
      </c>
    </row>
    <row r="154" spans="1:9">
      <c r="A154" s="3"/>
      <c r="B154" s="10" t="s">
        <v>45</v>
      </c>
      <c r="C154" s="13">
        <v>20</v>
      </c>
      <c r="D154" s="13">
        <v>20</v>
      </c>
      <c r="E154" s="13">
        <v>8</v>
      </c>
      <c r="F154" s="13">
        <v>5</v>
      </c>
      <c r="G154" s="11">
        <f t="shared" si="62"/>
        <v>13</v>
      </c>
      <c r="H154" s="13">
        <v>9.6300000000000008</v>
      </c>
      <c r="I154" s="45">
        <f t="shared" si="59"/>
        <v>74.07692307692308</v>
      </c>
    </row>
    <row r="155" spans="1:9">
      <c r="A155" s="3"/>
      <c r="B155" s="10" t="s">
        <v>84</v>
      </c>
      <c r="C155" s="13">
        <v>125</v>
      </c>
      <c r="D155" s="13">
        <v>485</v>
      </c>
      <c r="E155" s="13">
        <v>125</v>
      </c>
      <c r="F155" s="13">
        <v>160</v>
      </c>
      <c r="G155" s="11">
        <f t="shared" si="62"/>
        <v>285</v>
      </c>
      <c r="H155" s="13">
        <v>110.99</v>
      </c>
      <c r="I155" s="45">
        <v>0</v>
      </c>
    </row>
    <row r="156" spans="1:9">
      <c r="A156" s="3"/>
      <c r="B156" s="10" t="s">
        <v>48</v>
      </c>
      <c r="C156" s="13">
        <v>0</v>
      </c>
      <c r="D156" s="13">
        <v>-7.4</v>
      </c>
      <c r="E156" s="13">
        <v>0</v>
      </c>
      <c r="F156" s="13">
        <v>-7.4</v>
      </c>
      <c r="G156" s="11">
        <v>-7.4</v>
      </c>
      <c r="H156" s="13">
        <v>-7.43</v>
      </c>
      <c r="I156" s="45">
        <v>0</v>
      </c>
    </row>
    <row r="157" spans="1:9">
      <c r="A157" s="3"/>
      <c r="B157" s="67" t="s">
        <v>103</v>
      </c>
      <c r="C157" s="68">
        <v>1770</v>
      </c>
      <c r="D157" s="68">
        <v>1440.61</v>
      </c>
      <c r="E157" s="68">
        <v>901.97</v>
      </c>
      <c r="F157" s="68">
        <v>347.32</v>
      </c>
      <c r="G157" s="63">
        <f t="shared" si="62"/>
        <v>1249.29</v>
      </c>
      <c r="H157" s="68">
        <v>1156.97</v>
      </c>
      <c r="I157" s="297">
        <f t="shared" ref="I157:I194" si="63">H157/G157*100</f>
        <v>92.610202595074014</v>
      </c>
    </row>
    <row r="158" spans="1:9">
      <c r="A158" s="3"/>
      <c r="B158" s="67" t="s">
        <v>104</v>
      </c>
      <c r="C158" s="68">
        <v>280</v>
      </c>
      <c r="D158" s="68">
        <v>234.58</v>
      </c>
      <c r="E158" s="68">
        <v>136</v>
      </c>
      <c r="F158" s="68">
        <v>45.22</v>
      </c>
      <c r="G158" s="63">
        <f t="shared" si="62"/>
        <v>181.22</v>
      </c>
      <c r="H158" s="68">
        <v>167</v>
      </c>
      <c r="I158" s="297">
        <f t="shared" si="63"/>
        <v>92.153183975278665</v>
      </c>
    </row>
    <row r="159" spans="1:9">
      <c r="A159" s="3"/>
      <c r="B159" s="67" t="s">
        <v>109</v>
      </c>
      <c r="C159" s="68">
        <v>60</v>
      </c>
      <c r="D159" s="68">
        <v>55.1</v>
      </c>
      <c r="E159" s="68">
        <v>30</v>
      </c>
      <c r="F159" s="68">
        <v>15</v>
      </c>
      <c r="G159" s="63">
        <f t="shared" si="62"/>
        <v>45</v>
      </c>
      <c r="H159" s="68">
        <v>37.229999999999997</v>
      </c>
      <c r="I159" s="297">
        <f t="shared" si="63"/>
        <v>82.73333333333332</v>
      </c>
    </row>
    <row r="160" spans="1:9">
      <c r="A160" s="3"/>
      <c r="B160" s="67" t="s">
        <v>105</v>
      </c>
      <c r="C160" s="68">
        <v>1230</v>
      </c>
      <c r="D160" s="68">
        <v>1566.92</v>
      </c>
      <c r="E160" s="68">
        <v>1000.42</v>
      </c>
      <c r="F160" s="68">
        <v>566.5</v>
      </c>
      <c r="G160" s="63">
        <f t="shared" si="62"/>
        <v>1566.92</v>
      </c>
      <c r="H160" s="68">
        <v>1255.42</v>
      </c>
      <c r="I160" s="297">
        <f t="shared" si="63"/>
        <v>80.120235876751849</v>
      </c>
    </row>
    <row r="161" spans="1:9">
      <c r="A161" s="3"/>
      <c r="B161" s="67" t="s">
        <v>106</v>
      </c>
      <c r="C161" s="68">
        <v>20</v>
      </c>
      <c r="D161" s="68">
        <v>20</v>
      </c>
      <c r="E161" s="68">
        <v>8</v>
      </c>
      <c r="F161" s="68">
        <v>5</v>
      </c>
      <c r="G161" s="63">
        <f t="shared" si="62"/>
        <v>13</v>
      </c>
      <c r="H161" s="68">
        <v>5.37</v>
      </c>
      <c r="I161" s="297">
        <f t="shared" si="63"/>
        <v>41.307692307692307</v>
      </c>
    </row>
    <row r="162" spans="1:9">
      <c r="A162" s="3"/>
      <c r="B162" s="67" t="s">
        <v>356</v>
      </c>
      <c r="C162" s="68">
        <v>3094</v>
      </c>
      <c r="D162" s="68">
        <v>2710.85</v>
      </c>
      <c r="E162" s="68">
        <v>1584.5</v>
      </c>
      <c r="F162" s="68">
        <v>565.47</v>
      </c>
      <c r="G162" s="63">
        <f t="shared" si="62"/>
        <v>2149.9700000000003</v>
      </c>
      <c r="H162" s="68">
        <v>1667.73</v>
      </c>
      <c r="I162" s="297">
        <f t="shared" si="63"/>
        <v>77.569919580273208</v>
      </c>
    </row>
    <row r="163" spans="1:9">
      <c r="A163" s="3"/>
      <c r="B163" s="67" t="s">
        <v>108</v>
      </c>
      <c r="C163" s="68">
        <v>200</v>
      </c>
      <c r="D163" s="68">
        <v>180.7</v>
      </c>
      <c r="E163" s="68">
        <v>98.6</v>
      </c>
      <c r="F163" s="68">
        <v>75</v>
      </c>
      <c r="G163" s="63">
        <f t="shared" si="62"/>
        <v>173.6</v>
      </c>
      <c r="H163" s="68">
        <v>132.55000000000001</v>
      </c>
      <c r="I163" s="297">
        <f t="shared" si="63"/>
        <v>76.353686635944712</v>
      </c>
    </row>
    <row r="164" spans="1:9">
      <c r="A164" s="4">
        <v>9</v>
      </c>
      <c r="B164" s="16" t="s">
        <v>17</v>
      </c>
      <c r="C164" s="12">
        <f t="shared" ref="C164:H164" si="64">C165+C166+C167+C169+C168</f>
        <v>16482</v>
      </c>
      <c r="D164" s="12">
        <f>D165+D166+D167+D169+D168+D170</f>
        <v>16637.2</v>
      </c>
      <c r="E164" s="12">
        <f t="shared" si="64"/>
        <v>8497.1</v>
      </c>
      <c r="F164" s="12">
        <f t="shared" si="64"/>
        <v>4273.6100000000006</v>
      </c>
      <c r="G164" s="12">
        <f t="shared" si="64"/>
        <v>12770.71</v>
      </c>
      <c r="H164" s="12">
        <f t="shared" si="64"/>
        <v>9827.18</v>
      </c>
      <c r="I164" s="18">
        <f t="shared" si="63"/>
        <v>76.950929118271432</v>
      </c>
    </row>
    <row r="165" spans="1:9">
      <c r="A165" s="3"/>
      <c r="B165" s="10" t="s">
        <v>37</v>
      </c>
      <c r="C165" s="13">
        <v>8354</v>
      </c>
      <c r="D165" s="13">
        <v>7361.97</v>
      </c>
      <c r="E165" s="13">
        <v>4204.84</v>
      </c>
      <c r="F165" s="13">
        <v>1923.81</v>
      </c>
      <c r="G165" s="11">
        <f t="shared" ref="G165:G177" si="65">E165+F165</f>
        <v>6128.65</v>
      </c>
      <c r="H165" s="13">
        <v>5455.18</v>
      </c>
      <c r="I165" s="45">
        <f t="shared" si="63"/>
        <v>89.011119904057182</v>
      </c>
    </row>
    <row r="166" spans="1:9">
      <c r="A166" s="3"/>
      <c r="B166" s="10" t="s">
        <v>38</v>
      </c>
      <c r="C166" s="13">
        <v>1690</v>
      </c>
      <c r="D166" s="13">
        <v>1646.89</v>
      </c>
      <c r="E166" s="13">
        <v>903.26</v>
      </c>
      <c r="F166" s="13">
        <v>333.02</v>
      </c>
      <c r="G166" s="11">
        <f t="shared" si="65"/>
        <v>1236.28</v>
      </c>
      <c r="H166" s="13">
        <v>1149.9000000000001</v>
      </c>
      <c r="I166" s="45">
        <f t="shared" si="63"/>
        <v>93.012909696832452</v>
      </c>
    </row>
    <row r="167" spans="1:9">
      <c r="A167" s="3"/>
      <c r="B167" s="10" t="s">
        <v>41</v>
      </c>
      <c r="C167" s="13">
        <v>468</v>
      </c>
      <c r="D167" s="13">
        <v>437.34</v>
      </c>
      <c r="E167" s="13">
        <v>228</v>
      </c>
      <c r="F167" s="13">
        <v>111.03</v>
      </c>
      <c r="G167" s="11">
        <f t="shared" si="65"/>
        <v>339.03</v>
      </c>
      <c r="H167" s="13">
        <v>327.5</v>
      </c>
      <c r="I167" s="45">
        <f t="shared" si="63"/>
        <v>96.599121021738497</v>
      </c>
    </row>
    <row r="168" spans="1:9">
      <c r="A168" s="3"/>
      <c r="B168" s="10" t="s">
        <v>304</v>
      </c>
      <c r="C168" s="13">
        <v>3077</v>
      </c>
      <c r="D168" s="13">
        <v>3782</v>
      </c>
      <c r="E168" s="13">
        <v>1540</v>
      </c>
      <c r="F168" s="13">
        <v>1091.75</v>
      </c>
      <c r="G168" s="11">
        <f t="shared" si="65"/>
        <v>2631.75</v>
      </c>
      <c r="H168" s="13">
        <v>901.74</v>
      </c>
      <c r="I168" s="45">
        <f t="shared" si="63"/>
        <v>34.26389284696495</v>
      </c>
    </row>
    <row r="169" spans="1:9">
      <c r="A169" s="3"/>
      <c r="B169" s="10" t="s">
        <v>39</v>
      </c>
      <c r="C169" s="13">
        <v>2893</v>
      </c>
      <c r="D169" s="13">
        <v>3109</v>
      </c>
      <c r="E169" s="13">
        <v>1621</v>
      </c>
      <c r="F169" s="13">
        <v>814</v>
      </c>
      <c r="G169" s="11">
        <f t="shared" si="65"/>
        <v>2435</v>
      </c>
      <c r="H169" s="13">
        <v>1992.86</v>
      </c>
      <c r="I169" s="45">
        <f t="shared" si="63"/>
        <v>81.842299794661187</v>
      </c>
    </row>
    <row r="170" spans="1:9">
      <c r="A170" s="3"/>
      <c r="B170" s="10" t="s">
        <v>84</v>
      </c>
      <c r="C170" s="13">
        <v>0</v>
      </c>
      <c r="D170" s="13">
        <v>300</v>
      </c>
      <c r="E170" s="13">
        <v>0</v>
      </c>
      <c r="F170" s="13">
        <v>0</v>
      </c>
      <c r="G170" s="11">
        <f t="shared" si="65"/>
        <v>0</v>
      </c>
      <c r="H170" s="13">
        <v>0</v>
      </c>
      <c r="I170" s="45"/>
    </row>
    <row r="171" spans="1:9">
      <c r="A171" s="3"/>
      <c r="B171" s="67" t="s">
        <v>110</v>
      </c>
      <c r="C171" s="68">
        <v>3929</v>
      </c>
      <c r="D171" s="68">
        <v>5119.34</v>
      </c>
      <c r="E171" s="68">
        <v>2038</v>
      </c>
      <c r="F171" s="68">
        <v>1367.78</v>
      </c>
      <c r="G171" s="63">
        <f t="shared" si="65"/>
        <v>3405.7799999999997</v>
      </c>
      <c r="H171" s="68">
        <v>1083.01</v>
      </c>
      <c r="I171" s="64">
        <f t="shared" si="63"/>
        <v>31.799176693738296</v>
      </c>
    </row>
    <row r="172" spans="1:9">
      <c r="A172" s="3"/>
      <c r="B172" s="67" t="s">
        <v>111</v>
      </c>
      <c r="C172" s="68">
        <v>7823</v>
      </c>
      <c r="D172" s="68">
        <v>7094.83</v>
      </c>
      <c r="E172" s="68">
        <v>3708.3</v>
      </c>
      <c r="F172" s="68">
        <v>2028.46</v>
      </c>
      <c r="G172" s="63">
        <f t="shared" si="65"/>
        <v>5736.76</v>
      </c>
      <c r="H172" s="68">
        <v>4657.9799999999996</v>
      </c>
      <c r="I172" s="64">
        <f t="shared" si="63"/>
        <v>81.195308850291795</v>
      </c>
    </row>
    <row r="173" spans="1:9">
      <c r="A173" s="3"/>
      <c r="B173" s="67" t="s">
        <v>112</v>
      </c>
      <c r="C173" s="68">
        <v>480</v>
      </c>
      <c r="D173" s="68">
        <v>480</v>
      </c>
      <c r="E173" s="68">
        <v>230</v>
      </c>
      <c r="F173" s="68">
        <v>150</v>
      </c>
      <c r="G173" s="63">
        <f t="shared" si="65"/>
        <v>380</v>
      </c>
      <c r="H173" s="68">
        <v>158.69999999999999</v>
      </c>
      <c r="I173" s="64">
        <f t="shared" si="63"/>
        <v>41.763157894736842</v>
      </c>
    </row>
    <row r="174" spans="1:9">
      <c r="A174" s="3"/>
      <c r="B174" s="67" t="s">
        <v>113</v>
      </c>
      <c r="C174" s="68">
        <v>776</v>
      </c>
      <c r="D174" s="68">
        <v>728.7</v>
      </c>
      <c r="E174" s="68">
        <v>453.39</v>
      </c>
      <c r="F174" s="68">
        <v>158.33000000000001</v>
      </c>
      <c r="G174" s="63">
        <f t="shared" si="65"/>
        <v>611.72</v>
      </c>
      <c r="H174" s="68">
        <v>482.76</v>
      </c>
      <c r="I174" s="64">
        <f t="shared" si="63"/>
        <v>78.91845942588111</v>
      </c>
    </row>
    <row r="175" spans="1:9">
      <c r="A175" s="3"/>
      <c r="B175" s="67" t="s">
        <v>114</v>
      </c>
      <c r="C175" s="68">
        <v>733</v>
      </c>
      <c r="D175" s="68">
        <v>733</v>
      </c>
      <c r="E175" s="68">
        <v>477</v>
      </c>
      <c r="F175" s="68">
        <v>120</v>
      </c>
      <c r="G175" s="63">
        <f t="shared" si="65"/>
        <v>597</v>
      </c>
      <c r="H175" s="68">
        <v>458.17</v>
      </c>
      <c r="I175" s="64">
        <f t="shared" si="63"/>
        <v>76.74539363484088</v>
      </c>
    </row>
    <row r="176" spans="1:9">
      <c r="A176" s="3"/>
      <c r="B176" s="67" t="s">
        <v>115</v>
      </c>
      <c r="C176" s="68">
        <v>1155</v>
      </c>
      <c r="D176" s="68">
        <v>1116.5</v>
      </c>
      <c r="E176" s="68">
        <v>570.96</v>
      </c>
      <c r="F176" s="68">
        <v>238.06</v>
      </c>
      <c r="G176" s="63">
        <f t="shared" si="65"/>
        <v>809.02</v>
      </c>
      <c r="H176" s="68">
        <v>682.78</v>
      </c>
      <c r="I176" s="64">
        <f t="shared" si="63"/>
        <v>84.395935823589028</v>
      </c>
    </row>
    <row r="177" spans="1:9">
      <c r="A177" s="3"/>
      <c r="B177" s="67" t="s">
        <v>116</v>
      </c>
      <c r="C177" s="68">
        <v>1586</v>
      </c>
      <c r="D177" s="68">
        <v>1364.83</v>
      </c>
      <c r="E177" s="68">
        <v>1019.45</v>
      </c>
      <c r="F177" s="68">
        <v>210.98</v>
      </c>
      <c r="G177" s="63">
        <f t="shared" si="65"/>
        <v>1230.43</v>
      </c>
      <c r="H177" s="68">
        <v>983.37</v>
      </c>
      <c r="I177" s="64">
        <f t="shared" si="63"/>
        <v>79.920840681712889</v>
      </c>
    </row>
    <row r="178" spans="1:9">
      <c r="A178" s="4">
        <v>10</v>
      </c>
      <c r="B178" s="16" t="s">
        <v>16</v>
      </c>
      <c r="C178" s="12">
        <f>C179+C180+C182+C181</f>
        <v>18827</v>
      </c>
      <c r="D178" s="12">
        <f>D179+D180+D182+D181+D183</f>
        <v>16000.26</v>
      </c>
      <c r="E178" s="12">
        <f>E179+E180+E182+E181+E183</f>
        <v>9875.83</v>
      </c>
      <c r="F178" s="12">
        <f>F179+F180+F182+F181+F183</f>
        <v>2876.8700000000003</v>
      </c>
      <c r="G178" s="12">
        <f>G179+G180+G182+G181+G183</f>
        <v>12752.699999999999</v>
      </c>
      <c r="H178" s="12">
        <f>H179+H180+H182+H181+H183</f>
        <v>9383.18</v>
      </c>
      <c r="I178" s="18">
        <f t="shared" si="63"/>
        <v>73.57798740658842</v>
      </c>
    </row>
    <row r="179" spans="1:9">
      <c r="A179" s="3"/>
      <c r="B179" s="10" t="s">
        <v>37</v>
      </c>
      <c r="C179" s="13">
        <v>3133</v>
      </c>
      <c r="D179" s="13">
        <v>2293.96</v>
      </c>
      <c r="E179" s="13">
        <v>1618.5</v>
      </c>
      <c r="F179" s="13">
        <v>621.23</v>
      </c>
      <c r="G179" s="11">
        <f t="shared" ref="G179:G186" si="66">E179+F179</f>
        <v>2239.73</v>
      </c>
      <c r="H179" s="13">
        <v>2048.2199999999998</v>
      </c>
      <c r="I179" s="45">
        <f t="shared" si="63"/>
        <v>91.449415777794641</v>
      </c>
    </row>
    <row r="180" spans="1:9">
      <c r="A180" s="3"/>
      <c r="B180" s="10" t="s">
        <v>38</v>
      </c>
      <c r="C180" s="13">
        <v>13373</v>
      </c>
      <c r="D180" s="13">
        <v>11894.04</v>
      </c>
      <c r="E180" s="13">
        <v>6487.33</v>
      </c>
      <c r="F180" s="13">
        <v>2333.38</v>
      </c>
      <c r="G180" s="11">
        <f t="shared" si="66"/>
        <v>8820.7099999999991</v>
      </c>
      <c r="H180" s="13">
        <v>6027.77</v>
      </c>
      <c r="I180" s="45">
        <f t="shared" si="63"/>
        <v>68.336562476263268</v>
      </c>
    </row>
    <row r="181" spans="1:9">
      <c r="A181" s="3"/>
      <c r="B181" s="10" t="s">
        <v>84</v>
      </c>
      <c r="C181" s="13">
        <v>2345</v>
      </c>
      <c r="D181" s="13">
        <v>2117.84</v>
      </c>
      <c r="E181" s="13">
        <v>1794</v>
      </c>
      <c r="F181" s="13">
        <v>203.84</v>
      </c>
      <c r="G181" s="11">
        <f t="shared" si="66"/>
        <v>1997.84</v>
      </c>
      <c r="H181" s="13">
        <v>1626.38</v>
      </c>
      <c r="I181" s="45">
        <f t="shared" si="63"/>
        <v>81.406919473030882</v>
      </c>
    </row>
    <row r="182" spans="1:9">
      <c r="A182" s="3"/>
      <c r="B182" s="10" t="s">
        <v>48</v>
      </c>
      <c r="C182" s="13">
        <v>-24</v>
      </c>
      <c r="D182" s="13">
        <v>-315.58</v>
      </c>
      <c r="E182" s="13">
        <v>-24</v>
      </c>
      <c r="F182" s="13">
        <v>-291.58</v>
      </c>
      <c r="G182" s="11">
        <f t="shared" si="66"/>
        <v>-315.58</v>
      </c>
      <c r="H182" s="13">
        <v>-328.29</v>
      </c>
      <c r="I182" s="45">
        <f t="shared" si="63"/>
        <v>104.02750491159136</v>
      </c>
    </row>
    <row r="183" spans="1:9">
      <c r="A183" s="3"/>
      <c r="B183" s="10" t="s">
        <v>256</v>
      </c>
      <c r="C183" s="13">
        <v>0</v>
      </c>
      <c r="D183" s="13">
        <v>10</v>
      </c>
      <c r="E183" s="13">
        <v>0</v>
      </c>
      <c r="F183" s="13">
        <v>10</v>
      </c>
      <c r="G183" s="11">
        <f>E183+F183</f>
        <v>10</v>
      </c>
      <c r="H183" s="13">
        <v>9.1</v>
      </c>
      <c r="I183" s="45">
        <f>H183/G183*100</f>
        <v>90.999999999999986</v>
      </c>
    </row>
    <row r="184" spans="1:9">
      <c r="A184" s="3"/>
      <c r="B184" s="67" t="s">
        <v>117</v>
      </c>
      <c r="C184" s="68">
        <v>1323</v>
      </c>
      <c r="D184" s="68">
        <v>605.88</v>
      </c>
      <c r="E184" s="68">
        <v>400</v>
      </c>
      <c r="F184" s="68">
        <v>74</v>
      </c>
      <c r="G184" s="63">
        <f t="shared" si="66"/>
        <v>474</v>
      </c>
      <c r="H184" s="68">
        <v>115.14</v>
      </c>
      <c r="I184" s="297">
        <f t="shared" si="63"/>
        <v>24.291139240506329</v>
      </c>
    </row>
    <row r="185" spans="1:9">
      <c r="A185" s="3"/>
      <c r="B185" s="67" t="s">
        <v>118</v>
      </c>
      <c r="C185" s="68">
        <v>5500</v>
      </c>
      <c r="D185" s="68">
        <v>5172.1000000000004</v>
      </c>
      <c r="E185" s="68">
        <v>3090</v>
      </c>
      <c r="F185" s="68">
        <v>700.4</v>
      </c>
      <c r="G185" s="63">
        <f t="shared" si="66"/>
        <v>3790.4</v>
      </c>
      <c r="H185" s="68">
        <v>3457.73</v>
      </c>
      <c r="I185" s="297">
        <f t="shared" si="63"/>
        <v>91.223353735753477</v>
      </c>
    </row>
    <row r="186" spans="1:9">
      <c r="A186" s="3"/>
      <c r="B186" s="67" t="s">
        <v>119</v>
      </c>
      <c r="C186" s="68">
        <v>12004</v>
      </c>
      <c r="D186" s="68">
        <v>10222.280000000001</v>
      </c>
      <c r="E186" s="68">
        <v>6385.83</v>
      </c>
      <c r="F186" s="68">
        <v>2120.48</v>
      </c>
      <c r="G186" s="63">
        <f t="shared" si="66"/>
        <v>8506.31</v>
      </c>
      <c r="H186" s="68">
        <v>5124.5</v>
      </c>
      <c r="I186" s="297">
        <f t="shared" si="63"/>
        <v>60.243513344799339</v>
      </c>
    </row>
    <row r="187" spans="1:9">
      <c r="A187" s="4">
        <v>11</v>
      </c>
      <c r="B187" s="16" t="s">
        <v>15</v>
      </c>
      <c r="C187" s="12">
        <f>C189+C190+C188</f>
        <v>3512</v>
      </c>
      <c r="D187" s="12">
        <f>D189+D190+D188+D191</f>
        <v>2898.9</v>
      </c>
      <c r="E187" s="12">
        <f>E189+E190+E188+E191</f>
        <v>1650</v>
      </c>
      <c r="F187" s="12">
        <f>F189+F190+F188+F191</f>
        <v>621.07999999999993</v>
      </c>
      <c r="G187" s="12">
        <f>G189+G190+G188+G191</f>
        <v>2271.08</v>
      </c>
      <c r="H187" s="12">
        <f>H189+H190+H188+H191</f>
        <v>1954.48</v>
      </c>
      <c r="I187" s="18">
        <f t="shared" si="63"/>
        <v>86.059495922644729</v>
      </c>
    </row>
    <row r="188" spans="1:9">
      <c r="A188" s="4"/>
      <c r="B188" s="10" t="s">
        <v>37</v>
      </c>
      <c r="C188" s="33">
        <v>1207.5</v>
      </c>
      <c r="D188" s="33">
        <v>788.4</v>
      </c>
      <c r="E188" s="33">
        <v>402.5</v>
      </c>
      <c r="F188" s="33">
        <v>311.58</v>
      </c>
      <c r="G188" s="11">
        <f>E188+F188</f>
        <v>714.07999999999993</v>
      </c>
      <c r="H188" s="33">
        <v>521.09</v>
      </c>
      <c r="I188" s="45">
        <v>0</v>
      </c>
    </row>
    <row r="189" spans="1:9">
      <c r="A189" s="3"/>
      <c r="B189" s="10" t="s">
        <v>38</v>
      </c>
      <c r="C189" s="13">
        <v>2204.5</v>
      </c>
      <c r="D189" s="13">
        <v>2004.5</v>
      </c>
      <c r="E189" s="13">
        <v>1147.5</v>
      </c>
      <c r="F189" s="13">
        <v>303.5</v>
      </c>
      <c r="G189" s="11">
        <f>E189+F189</f>
        <v>1451</v>
      </c>
      <c r="H189" s="13">
        <v>1327.39</v>
      </c>
      <c r="I189" s="45">
        <f t="shared" si="63"/>
        <v>91.481047553411443</v>
      </c>
    </row>
    <row r="190" spans="1:9">
      <c r="A190" s="3"/>
      <c r="B190" s="10" t="s">
        <v>256</v>
      </c>
      <c r="C190" s="13">
        <v>100</v>
      </c>
      <c r="D190" s="13">
        <v>100</v>
      </c>
      <c r="E190" s="13">
        <v>100</v>
      </c>
      <c r="F190" s="13">
        <v>0</v>
      </c>
      <c r="G190" s="11">
        <f>E190+F190</f>
        <v>100</v>
      </c>
      <c r="H190" s="13">
        <v>100</v>
      </c>
      <c r="I190" s="45">
        <f t="shared" si="63"/>
        <v>100</v>
      </c>
    </row>
    <row r="191" spans="1:9">
      <c r="A191" s="3"/>
      <c r="B191" s="10" t="s">
        <v>84</v>
      </c>
      <c r="C191" s="13">
        <v>0</v>
      </c>
      <c r="D191" s="13">
        <v>6</v>
      </c>
      <c r="E191" s="13">
        <v>0</v>
      </c>
      <c r="F191" s="13">
        <v>6</v>
      </c>
      <c r="G191" s="11">
        <v>6</v>
      </c>
      <c r="H191" s="13">
        <v>6</v>
      </c>
      <c r="I191" s="45">
        <v>0</v>
      </c>
    </row>
    <row r="192" spans="1:9">
      <c r="A192" s="3"/>
      <c r="B192" s="67" t="s">
        <v>120</v>
      </c>
      <c r="C192" s="68">
        <v>3300</v>
      </c>
      <c r="D192" s="68">
        <v>2686.9</v>
      </c>
      <c r="E192" s="68">
        <v>1650</v>
      </c>
      <c r="F192" s="68">
        <v>665.08</v>
      </c>
      <c r="G192" s="63">
        <f>E192+F192</f>
        <v>2315.08</v>
      </c>
      <c r="H192" s="68">
        <v>1730.79</v>
      </c>
      <c r="I192" s="297">
        <f t="shared" si="63"/>
        <v>74.761563315306603</v>
      </c>
    </row>
    <row r="193" spans="1:9">
      <c r="A193" s="3"/>
      <c r="B193" s="67" t="s">
        <v>121</v>
      </c>
      <c r="C193" s="68">
        <v>212</v>
      </c>
      <c r="D193" s="68">
        <v>212</v>
      </c>
      <c r="E193" s="68">
        <v>0</v>
      </c>
      <c r="F193" s="68">
        <v>6</v>
      </c>
      <c r="G193" s="63">
        <f>E193+F193</f>
        <v>6</v>
      </c>
      <c r="H193" s="68">
        <v>0</v>
      </c>
      <c r="I193" s="297">
        <v>0</v>
      </c>
    </row>
    <row r="194" spans="1:9">
      <c r="A194" s="4">
        <v>12</v>
      </c>
      <c r="B194" s="16" t="s">
        <v>14</v>
      </c>
      <c r="C194" s="12">
        <f t="shared" ref="C194:H194" si="67">C195</f>
        <v>3907</v>
      </c>
      <c r="D194" s="12">
        <f t="shared" si="67"/>
        <v>3907</v>
      </c>
      <c r="E194" s="12">
        <f t="shared" si="67"/>
        <v>1882</v>
      </c>
      <c r="F194" s="12">
        <f t="shared" si="67"/>
        <v>138</v>
      </c>
      <c r="G194" s="12">
        <f t="shared" si="67"/>
        <v>2020</v>
      </c>
      <c r="H194" s="12">
        <f t="shared" si="67"/>
        <v>1839.56</v>
      </c>
      <c r="I194" s="18">
        <f t="shared" si="63"/>
        <v>91.067326732673266</v>
      </c>
    </row>
    <row r="195" spans="1:9">
      <c r="A195" s="4"/>
      <c r="B195" s="16" t="s">
        <v>79</v>
      </c>
      <c r="C195" s="57">
        <v>3907</v>
      </c>
      <c r="D195" s="57">
        <v>3907</v>
      </c>
      <c r="E195" s="57">
        <v>1882</v>
      </c>
      <c r="F195" s="57">
        <v>138</v>
      </c>
      <c r="G195" s="11">
        <f>E195+F195</f>
        <v>2020</v>
      </c>
      <c r="H195" s="57">
        <v>1839.56</v>
      </c>
      <c r="I195" s="45">
        <f>H195/G195*100</f>
        <v>91.067326732673266</v>
      </c>
    </row>
    <row r="196" spans="1:9">
      <c r="A196" s="4"/>
      <c r="B196" s="66" t="s">
        <v>122</v>
      </c>
      <c r="C196" s="65">
        <v>1602</v>
      </c>
      <c r="D196" s="65">
        <v>1602</v>
      </c>
      <c r="E196" s="65">
        <v>1602</v>
      </c>
      <c r="F196" s="65">
        <v>0</v>
      </c>
      <c r="G196" s="68">
        <f>E196+F196</f>
        <v>1602</v>
      </c>
      <c r="H196" s="65">
        <v>1602</v>
      </c>
      <c r="I196" s="296">
        <f>H196/G196*100</f>
        <v>100</v>
      </c>
    </row>
    <row r="197" spans="1:9">
      <c r="A197" s="4"/>
      <c r="B197" s="66" t="s">
        <v>251</v>
      </c>
      <c r="C197" s="65">
        <v>138</v>
      </c>
      <c r="D197" s="65">
        <v>138</v>
      </c>
      <c r="E197" s="65">
        <v>0</v>
      </c>
      <c r="F197" s="65">
        <v>0</v>
      </c>
      <c r="G197" s="68">
        <f>E197+F197</f>
        <v>0</v>
      </c>
      <c r="H197" s="65">
        <v>0</v>
      </c>
      <c r="I197" s="46">
        <v>0</v>
      </c>
    </row>
    <row r="198" spans="1:9">
      <c r="A198" s="4"/>
      <c r="B198" s="66" t="s">
        <v>252</v>
      </c>
      <c r="C198" s="65">
        <v>2167</v>
      </c>
      <c r="D198" s="65">
        <v>2167</v>
      </c>
      <c r="E198" s="65">
        <v>280</v>
      </c>
      <c r="F198" s="65">
        <v>138</v>
      </c>
      <c r="G198" s="68">
        <f>E198+F198</f>
        <v>418</v>
      </c>
      <c r="H198" s="65">
        <v>237.96</v>
      </c>
      <c r="I198" s="296">
        <f>H198/G198*100</f>
        <v>56.928229665071775</v>
      </c>
    </row>
    <row r="199" spans="1:9">
      <c r="A199" s="4">
        <v>13</v>
      </c>
      <c r="B199" s="16" t="s">
        <v>13</v>
      </c>
      <c r="C199" s="12">
        <f>C200+C203</f>
        <v>28860</v>
      </c>
      <c r="D199" s="12">
        <f>D200+D203+D204</f>
        <v>31198.27</v>
      </c>
      <c r="E199" s="12">
        <f>E200+E203+E204</f>
        <v>19452</v>
      </c>
      <c r="F199" s="12">
        <f>F200+F203+F204</f>
        <v>5709.27</v>
      </c>
      <c r="G199" s="12">
        <f>G200+G203+G204</f>
        <v>25161.27</v>
      </c>
      <c r="H199" s="12">
        <f>H200+H203+H204</f>
        <v>20358.489999999998</v>
      </c>
      <c r="I199" s="18">
        <f t="shared" ref="I199:I211" si="68">H199/G199*100</f>
        <v>80.912012787907756</v>
      </c>
    </row>
    <row r="200" spans="1:9">
      <c r="A200" s="3"/>
      <c r="B200" s="10" t="s">
        <v>46</v>
      </c>
      <c r="C200" s="13">
        <v>28426</v>
      </c>
      <c r="D200" s="13">
        <f>D201+D202</f>
        <v>30600</v>
      </c>
      <c r="E200" s="13">
        <v>19300</v>
      </c>
      <c r="F200" s="13">
        <f>F201+F202</f>
        <v>5263</v>
      </c>
      <c r="G200" s="11">
        <f t="shared" ref="G200:G206" si="69">E200+F200</f>
        <v>24563</v>
      </c>
      <c r="H200" s="13">
        <v>20029.02</v>
      </c>
      <c r="I200" s="45">
        <f t="shared" si="68"/>
        <v>81.541424093148223</v>
      </c>
    </row>
    <row r="201" spans="1:9">
      <c r="A201" s="3"/>
      <c r="B201" s="304" t="s">
        <v>305</v>
      </c>
      <c r="C201" s="68">
        <v>17426</v>
      </c>
      <c r="D201" s="68">
        <v>19600</v>
      </c>
      <c r="E201" s="68">
        <v>12500</v>
      </c>
      <c r="F201" s="68">
        <v>4733</v>
      </c>
      <c r="G201" s="63">
        <f t="shared" si="69"/>
        <v>17233</v>
      </c>
      <c r="H201" s="68">
        <v>16923.02</v>
      </c>
      <c r="I201" s="296">
        <f t="shared" si="68"/>
        <v>98.20124180351651</v>
      </c>
    </row>
    <row r="202" spans="1:9">
      <c r="A202" s="3"/>
      <c r="B202" s="304" t="s">
        <v>306</v>
      </c>
      <c r="C202" s="68">
        <v>11000</v>
      </c>
      <c r="D202" s="68">
        <v>11000</v>
      </c>
      <c r="E202" s="68">
        <v>6800</v>
      </c>
      <c r="F202" s="68">
        <v>530</v>
      </c>
      <c r="G202" s="63">
        <f t="shared" si="69"/>
        <v>7330</v>
      </c>
      <c r="H202" s="68">
        <v>3106</v>
      </c>
      <c r="I202" s="296">
        <f t="shared" si="68"/>
        <v>42.37380627557981</v>
      </c>
    </row>
    <row r="203" spans="1:9">
      <c r="A203" s="3"/>
      <c r="B203" s="10" t="s">
        <v>84</v>
      </c>
      <c r="C203" s="13">
        <v>434</v>
      </c>
      <c r="D203" s="13">
        <v>600</v>
      </c>
      <c r="E203" s="13">
        <v>152</v>
      </c>
      <c r="F203" s="13">
        <v>448</v>
      </c>
      <c r="G203" s="59">
        <f t="shared" si="69"/>
        <v>600</v>
      </c>
      <c r="H203" s="13">
        <v>331.19</v>
      </c>
      <c r="I203" s="45">
        <f t="shared" si="68"/>
        <v>55.198333333333338</v>
      </c>
    </row>
    <row r="204" spans="1:9">
      <c r="A204" s="3"/>
      <c r="B204" s="10" t="s">
        <v>48</v>
      </c>
      <c r="C204" s="13">
        <v>0</v>
      </c>
      <c r="D204" s="13">
        <v>-1.73</v>
      </c>
      <c r="E204" s="13">
        <v>0</v>
      </c>
      <c r="F204" s="13">
        <v>-1.73</v>
      </c>
      <c r="G204" s="59">
        <v>-1.73</v>
      </c>
      <c r="H204" s="13">
        <v>-1.72</v>
      </c>
      <c r="I204" s="45">
        <f t="shared" si="68"/>
        <v>99.421965317919074</v>
      </c>
    </row>
    <row r="205" spans="1:9">
      <c r="A205" s="3"/>
      <c r="B205" s="67" t="s">
        <v>123</v>
      </c>
      <c r="C205" s="68">
        <v>28860</v>
      </c>
      <c r="D205" s="68">
        <v>31198.27</v>
      </c>
      <c r="E205" s="68">
        <v>19452</v>
      </c>
      <c r="F205" s="68">
        <v>5492.27</v>
      </c>
      <c r="G205" s="63">
        <v>24944.27</v>
      </c>
      <c r="H205" s="68">
        <v>18776.23</v>
      </c>
      <c r="I205" s="297">
        <f t="shared" si="68"/>
        <v>75.27271794283817</v>
      </c>
    </row>
    <row r="206" spans="1:9">
      <c r="A206" s="4">
        <v>14</v>
      </c>
      <c r="B206" s="17" t="s">
        <v>12</v>
      </c>
      <c r="C206" s="18">
        <v>30</v>
      </c>
      <c r="D206" s="18">
        <v>27.5</v>
      </c>
      <c r="E206" s="18">
        <v>16</v>
      </c>
      <c r="F206" s="18">
        <v>10</v>
      </c>
      <c r="G206" s="12">
        <f t="shared" si="69"/>
        <v>26</v>
      </c>
      <c r="H206" s="18">
        <v>25.08</v>
      </c>
      <c r="I206" s="18">
        <f t="shared" si="68"/>
        <v>96.461538461538453</v>
      </c>
    </row>
    <row r="207" spans="1:9">
      <c r="A207" s="4">
        <v>15</v>
      </c>
      <c r="B207" s="17" t="s">
        <v>11</v>
      </c>
      <c r="C207" s="18">
        <f t="shared" ref="C207:H207" si="70">C208+C209+C210+C211</f>
        <v>3193</v>
      </c>
      <c r="D207" s="18">
        <f t="shared" si="70"/>
        <v>6538.4299999999994</v>
      </c>
      <c r="E207" s="18">
        <f t="shared" si="70"/>
        <v>2160.04</v>
      </c>
      <c r="F207" s="18">
        <f t="shared" si="70"/>
        <v>1331.38</v>
      </c>
      <c r="G207" s="18">
        <f t="shared" si="70"/>
        <v>3491.4200000000005</v>
      </c>
      <c r="H207" s="18">
        <f t="shared" si="70"/>
        <v>2503.0500000000002</v>
      </c>
      <c r="I207" s="18">
        <f t="shared" si="68"/>
        <v>71.691460781000274</v>
      </c>
    </row>
    <row r="208" spans="1:9">
      <c r="A208" s="3"/>
      <c r="B208" s="10" t="s">
        <v>37</v>
      </c>
      <c r="C208" s="19">
        <v>470</v>
      </c>
      <c r="D208" s="19">
        <v>367.22</v>
      </c>
      <c r="E208" s="19">
        <v>245</v>
      </c>
      <c r="F208" s="19">
        <v>78.17</v>
      </c>
      <c r="G208" s="11">
        <f>E208+F208</f>
        <v>323.17</v>
      </c>
      <c r="H208" s="19">
        <v>287.63</v>
      </c>
      <c r="I208" s="45">
        <f t="shared" si="68"/>
        <v>89.002692081566977</v>
      </c>
    </row>
    <row r="209" spans="1:9">
      <c r="A209" s="3"/>
      <c r="B209" s="10" t="s">
        <v>38</v>
      </c>
      <c r="C209" s="19">
        <v>1465.96</v>
      </c>
      <c r="D209" s="19">
        <v>1795.56</v>
      </c>
      <c r="E209" s="19">
        <v>710</v>
      </c>
      <c r="F209" s="19">
        <v>777.6</v>
      </c>
      <c r="G209" s="11">
        <f>E209+F209</f>
        <v>1487.6</v>
      </c>
      <c r="H209" s="19">
        <v>1436.25</v>
      </c>
      <c r="I209" s="45">
        <f t="shared" si="68"/>
        <v>96.548131218069372</v>
      </c>
    </row>
    <row r="210" spans="1:9">
      <c r="A210" s="3"/>
      <c r="B210" s="10" t="s">
        <v>84</v>
      </c>
      <c r="C210" s="19">
        <v>1593</v>
      </c>
      <c r="D210" s="19">
        <v>5046</v>
      </c>
      <c r="E210" s="19">
        <v>1541</v>
      </c>
      <c r="F210" s="19">
        <v>810</v>
      </c>
      <c r="G210" s="11">
        <f>E210+F210</f>
        <v>2351</v>
      </c>
      <c r="H210" s="19">
        <v>1449.51</v>
      </c>
      <c r="I210" s="45">
        <f t="shared" si="68"/>
        <v>61.65504040833688</v>
      </c>
    </row>
    <row r="211" spans="1:9">
      <c r="A211" s="3"/>
      <c r="B211" s="10" t="s">
        <v>48</v>
      </c>
      <c r="C211" s="19">
        <v>-335.96</v>
      </c>
      <c r="D211" s="19">
        <v>-670.35</v>
      </c>
      <c r="E211" s="19">
        <v>-335.96</v>
      </c>
      <c r="F211" s="19">
        <v>-334.39</v>
      </c>
      <c r="G211" s="11">
        <f>E211+F211</f>
        <v>-670.34999999999991</v>
      </c>
      <c r="H211" s="19">
        <v>-670.34</v>
      </c>
      <c r="I211" s="296">
        <f t="shared" si="68"/>
        <v>99.998508241963165</v>
      </c>
    </row>
    <row r="212" spans="1:9">
      <c r="A212" s="3"/>
      <c r="B212" s="67" t="s">
        <v>124</v>
      </c>
      <c r="C212" s="296">
        <v>3305</v>
      </c>
      <c r="D212" s="296">
        <v>6538.43</v>
      </c>
      <c r="E212" s="296">
        <v>2160.04</v>
      </c>
      <c r="F212" s="296">
        <v>1281.3800000000001</v>
      </c>
      <c r="G212" s="63">
        <f>E212+F212</f>
        <v>3441.42</v>
      </c>
      <c r="H212" s="296">
        <v>2353</v>
      </c>
      <c r="I212" s="297">
        <f>H212/G212*100</f>
        <v>68.372939077473831</v>
      </c>
    </row>
    <row r="213" spans="1:9">
      <c r="A213" s="23" t="s">
        <v>10</v>
      </c>
      <c r="B213" s="23" t="s">
        <v>9</v>
      </c>
      <c r="C213" s="24">
        <f t="shared" ref="C213:H213" si="71">C106+C112+C119+C121+C124+C131+C143+C150+C164+C178+C187+C194+C199+C206+C207</f>
        <v>158850</v>
      </c>
      <c r="D213" s="24">
        <f t="shared" si="71"/>
        <v>160944.41999999998</v>
      </c>
      <c r="E213" s="24">
        <f t="shared" si="71"/>
        <v>92180.06</v>
      </c>
      <c r="F213" s="24">
        <f t="shared" si="71"/>
        <v>35149.289999999986</v>
      </c>
      <c r="G213" s="24">
        <f t="shared" si="71"/>
        <v>127329.35</v>
      </c>
      <c r="H213" s="24">
        <f t="shared" si="71"/>
        <v>109892.91999999998</v>
      </c>
      <c r="I213" s="24">
        <f>H213/G213*100</f>
        <v>86.306040202042951</v>
      </c>
    </row>
    <row r="214" spans="1:9">
      <c r="A214" s="4" t="s">
        <v>8</v>
      </c>
      <c r="B214" s="4" t="s">
        <v>7</v>
      </c>
      <c r="C214" s="15">
        <f t="shared" ref="C214:H214" si="72">C105-C213</f>
        <v>0</v>
      </c>
      <c r="D214" s="15">
        <f t="shared" si="72"/>
        <v>0</v>
      </c>
      <c r="E214" s="15">
        <f t="shared" si="72"/>
        <v>0</v>
      </c>
      <c r="F214" s="15">
        <f t="shared" si="72"/>
        <v>0</v>
      </c>
      <c r="G214" s="15">
        <f t="shared" si="72"/>
        <v>0</v>
      </c>
      <c r="H214" s="15">
        <f t="shared" si="72"/>
        <v>5453.9500000000116</v>
      </c>
      <c r="I214" s="45">
        <v>0</v>
      </c>
    </row>
    <row r="215" spans="1:9">
      <c r="A215" s="23" t="s">
        <v>70</v>
      </c>
      <c r="B215" s="23" t="s">
        <v>69</v>
      </c>
      <c r="C215" s="24">
        <f>C216+C217+C218+C219+C220+C221+C224+C225+C226+C227+C228+C229+C223</f>
        <v>158850</v>
      </c>
      <c r="D215" s="24">
        <f>D216+D217+D218+D219+D220+D221+D224+D225+D226+D227+D229+D223+D228+D222</f>
        <v>160944.42000000004</v>
      </c>
      <c r="E215" s="24">
        <f>E216+E217+E218+E219+E220+E221+E224+E225+E226+E227+E229+E223+E228+E222</f>
        <v>92180.06</v>
      </c>
      <c r="F215" s="24">
        <f>F216+F217+F218+F219+F220+F221+F224+F225+F226+F227+F229+F223+F228+F222</f>
        <v>35149.290000000008</v>
      </c>
      <c r="G215" s="24">
        <f>G216+G217+G218+G219+G220+G221+G224+G225+G226+G227+G229+G223+G228+G222</f>
        <v>127329.35</v>
      </c>
      <c r="H215" s="24">
        <f>H216+H217+H218+H219+H220+H221+H224+H225+H226+H227+H229+H223+H228+H222</f>
        <v>109892.92000000001</v>
      </c>
      <c r="I215" s="24">
        <f>H215/G215*100</f>
        <v>86.306040202042979</v>
      </c>
    </row>
    <row r="216" spans="1:9">
      <c r="A216" s="3">
        <v>1</v>
      </c>
      <c r="B216" s="2" t="s">
        <v>6</v>
      </c>
      <c r="C216" s="13">
        <f>C107+C125+C132+C151+C165+C179+C208+C144+C188</f>
        <v>74536.5</v>
      </c>
      <c r="D216" s="13">
        <f>D107+D125+D132+D151+D165+D179+D208+D144+D188</f>
        <v>72078.09</v>
      </c>
      <c r="E216" s="13">
        <f>E107+E125+E132+E151+E165+E179+E208+E144+E188</f>
        <v>41790.369999999995</v>
      </c>
      <c r="F216" s="13">
        <f>F107+F125+F132+F151+F165+F179+F208+F144+F188</f>
        <v>17742.46</v>
      </c>
      <c r="G216" s="13">
        <f t="shared" ref="G216:G226" si="73">E216+F216</f>
        <v>59532.829999999994</v>
      </c>
      <c r="H216" s="13">
        <f>H107+H125+H132+H151+H165+H179+H208+H144+H188</f>
        <v>55443.55999999999</v>
      </c>
      <c r="I216" s="45">
        <f>H216/G216*100</f>
        <v>93.131067345530184</v>
      </c>
    </row>
    <row r="217" spans="1:9">
      <c r="A217" s="3">
        <v>2</v>
      </c>
      <c r="B217" s="2" t="s">
        <v>5</v>
      </c>
      <c r="C217" s="13">
        <f>C108+C126+C133+C152+C166+C180+C189+C206+C209+C145</f>
        <v>30542.46</v>
      </c>
      <c r="D217" s="13">
        <f>D108+D126+D133+D152+D166+D180+D189+D206+D209+D145</f>
        <v>28411.79</v>
      </c>
      <c r="E217" s="13">
        <f>E108+E126+E133+E152+E166+E180+E189+E206+E209+E145</f>
        <v>15822.16</v>
      </c>
      <c r="F217" s="13">
        <f>F108+F126+F133+F152+F166+F180+F189+F206+F209+F145</f>
        <v>6095.54</v>
      </c>
      <c r="G217" s="13">
        <f t="shared" si="73"/>
        <v>21917.7</v>
      </c>
      <c r="H217" s="13">
        <f>H108+H126+H133+H152+H166+H180+H189+H206+H209+H145</f>
        <v>18054.160000000003</v>
      </c>
      <c r="I217" s="45">
        <f t="shared" ref="I217:I229" si="74">H217/G217*100</f>
        <v>82.372511714276598</v>
      </c>
    </row>
    <row r="218" spans="1:9">
      <c r="A218" s="3">
        <v>3</v>
      </c>
      <c r="B218" s="2" t="s">
        <v>73</v>
      </c>
      <c r="C218" s="13">
        <f>C119</f>
        <v>3210</v>
      </c>
      <c r="D218" s="13">
        <f>D119</f>
        <v>3210</v>
      </c>
      <c r="E218" s="13">
        <f>E119</f>
        <v>2370</v>
      </c>
      <c r="F218" s="13">
        <f>F119</f>
        <v>830</v>
      </c>
      <c r="G218" s="13">
        <f t="shared" si="73"/>
        <v>3200</v>
      </c>
      <c r="H218" s="13">
        <f>H119</f>
        <v>2770.4</v>
      </c>
      <c r="I218" s="45">
        <f t="shared" si="74"/>
        <v>86.575000000000003</v>
      </c>
    </row>
    <row r="219" spans="1:9">
      <c r="A219" s="3">
        <v>4</v>
      </c>
      <c r="B219" s="2" t="s">
        <v>4</v>
      </c>
      <c r="C219" s="13">
        <f>C200</f>
        <v>28426</v>
      </c>
      <c r="D219" s="13">
        <f>D200</f>
        <v>30600</v>
      </c>
      <c r="E219" s="13">
        <f>E200</f>
        <v>19300</v>
      </c>
      <c r="F219" s="13">
        <f>F200</f>
        <v>5263</v>
      </c>
      <c r="G219" s="13">
        <f t="shared" si="73"/>
        <v>24563</v>
      </c>
      <c r="H219" s="13">
        <f>H200</f>
        <v>20029.02</v>
      </c>
      <c r="I219" s="45">
        <f t="shared" si="74"/>
        <v>81.541424093148223</v>
      </c>
    </row>
    <row r="220" spans="1:9">
      <c r="A220" s="3">
        <v>5</v>
      </c>
      <c r="B220" s="2" t="s">
        <v>126</v>
      </c>
      <c r="C220" s="13">
        <f>C113</f>
        <v>100</v>
      </c>
      <c r="D220" s="13">
        <f>D113</f>
        <v>71.48</v>
      </c>
      <c r="E220" s="13">
        <f>E113</f>
        <v>0</v>
      </c>
      <c r="F220" s="13">
        <f>F113</f>
        <v>0</v>
      </c>
      <c r="G220" s="13">
        <f t="shared" si="73"/>
        <v>0</v>
      </c>
      <c r="H220" s="13">
        <f>H113</f>
        <v>0</v>
      </c>
      <c r="I220" s="45">
        <v>0</v>
      </c>
    </row>
    <row r="221" spans="1:9">
      <c r="A221" s="3">
        <v>6</v>
      </c>
      <c r="B221" s="2" t="s">
        <v>3</v>
      </c>
      <c r="C221" s="13">
        <f>C114+C122+C153+C167+C127</f>
        <v>6552</v>
      </c>
      <c r="D221" s="13">
        <f>D114+D122+D153+D167+D127</f>
        <v>6349.25</v>
      </c>
      <c r="E221" s="13">
        <f>E114+E122+E153+E167+E127</f>
        <v>3732.8900000000003</v>
      </c>
      <c r="F221" s="13">
        <f>F114+F122+F153+F167+F127</f>
        <v>1808.07</v>
      </c>
      <c r="G221" s="13">
        <f t="shared" si="73"/>
        <v>5540.96</v>
      </c>
      <c r="H221" s="13">
        <f>H114+H122+H153+H167+H127</f>
        <v>5234.08</v>
      </c>
      <c r="I221" s="45">
        <f t="shared" si="74"/>
        <v>94.461609540585016</v>
      </c>
    </row>
    <row r="222" spans="1:9">
      <c r="A222" s="3">
        <v>7</v>
      </c>
      <c r="B222" s="2" t="s">
        <v>2</v>
      </c>
      <c r="C222" s="13">
        <v>0</v>
      </c>
      <c r="D222" s="13">
        <f>D109</f>
        <v>35.5</v>
      </c>
      <c r="E222" s="13">
        <f>E109</f>
        <v>0</v>
      </c>
      <c r="F222" s="13">
        <f>F109</f>
        <v>35.5</v>
      </c>
      <c r="G222" s="13">
        <f>G109</f>
        <v>35.5</v>
      </c>
      <c r="H222" s="13">
        <f>H109</f>
        <v>9.2799999999999994</v>
      </c>
      <c r="I222" s="45">
        <f t="shared" si="74"/>
        <v>26.140845070422536</v>
      </c>
    </row>
    <row r="223" spans="1:9">
      <c r="A223" s="3">
        <v>8</v>
      </c>
      <c r="B223" s="2" t="s">
        <v>307</v>
      </c>
      <c r="C223" s="13">
        <f>C168</f>
        <v>3077</v>
      </c>
      <c r="D223" s="339">
        <f>D168</f>
        <v>3782</v>
      </c>
      <c r="E223" s="13">
        <f>E168</f>
        <v>1540</v>
      </c>
      <c r="F223" s="13">
        <f>F168</f>
        <v>1091.75</v>
      </c>
      <c r="G223" s="13">
        <f t="shared" si="73"/>
        <v>2631.75</v>
      </c>
      <c r="H223" s="13">
        <f>H168</f>
        <v>901.74</v>
      </c>
      <c r="I223" s="45">
        <f t="shared" si="74"/>
        <v>34.26389284696495</v>
      </c>
    </row>
    <row r="224" spans="1:9">
      <c r="A224" s="3">
        <v>9</v>
      </c>
      <c r="B224" s="2" t="s">
        <v>1</v>
      </c>
      <c r="C224" s="13">
        <f>C134+C146+C169</f>
        <v>3178</v>
      </c>
      <c r="D224" s="13">
        <f>D134+D146+D169</f>
        <v>3394.2200000000003</v>
      </c>
      <c r="E224" s="13">
        <f>E134+E146+E169</f>
        <v>1781.8</v>
      </c>
      <c r="F224" s="13">
        <f>F134+F146+F169</f>
        <v>859.22</v>
      </c>
      <c r="G224" s="13">
        <f t="shared" si="73"/>
        <v>2641.02</v>
      </c>
      <c r="H224" s="13">
        <f>H134+H146+H169</f>
        <v>2185.56</v>
      </c>
      <c r="I224" s="45">
        <f t="shared" si="74"/>
        <v>82.754390349183268</v>
      </c>
    </row>
    <row r="225" spans="1:12">
      <c r="A225" s="3">
        <v>10</v>
      </c>
      <c r="B225" s="2" t="s">
        <v>0</v>
      </c>
      <c r="C225" s="13">
        <f>C135+C154</f>
        <v>181</v>
      </c>
      <c r="D225" s="13">
        <f>D135+D154</f>
        <v>181</v>
      </c>
      <c r="E225" s="13">
        <f>E135+E154</f>
        <v>106.8</v>
      </c>
      <c r="F225" s="13">
        <f>F135+F154</f>
        <v>6.5</v>
      </c>
      <c r="G225" s="13">
        <f t="shared" si="73"/>
        <v>113.3</v>
      </c>
      <c r="H225" s="13">
        <f>H135+H154</f>
        <v>88.72</v>
      </c>
      <c r="I225" s="45">
        <f t="shared" si="74"/>
        <v>78.305383936451904</v>
      </c>
    </row>
    <row r="226" spans="1:12">
      <c r="A226" s="3">
        <v>11</v>
      </c>
      <c r="B226" s="2" t="s">
        <v>47</v>
      </c>
      <c r="C226" s="13">
        <f>C115+C195</f>
        <v>4107</v>
      </c>
      <c r="D226" s="13">
        <f>D115+D195</f>
        <v>4107</v>
      </c>
      <c r="E226" s="13">
        <f>E115+E195</f>
        <v>1982</v>
      </c>
      <c r="F226" s="13">
        <f>F115+F195</f>
        <v>238</v>
      </c>
      <c r="G226" s="13">
        <f t="shared" si="73"/>
        <v>2220</v>
      </c>
      <c r="H226" s="13">
        <f>H115+H195</f>
        <v>2031.96</v>
      </c>
      <c r="I226" s="45">
        <f t="shared" si="74"/>
        <v>91.529729729729738</v>
      </c>
    </row>
    <row r="227" spans="1:12">
      <c r="A227" s="3">
        <v>12</v>
      </c>
      <c r="B227" s="2" t="s">
        <v>244</v>
      </c>
      <c r="C227" s="13">
        <f>C136+C155+C181+C210+C128+C203</f>
        <v>5224</v>
      </c>
      <c r="D227" s="339">
        <f>D136+D155+D181+D210+D128+D203+D191+D170+D147</f>
        <v>9654.14</v>
      </c>
      <c r="E227" s="13">
        <f>E136+E155+E181+E210+E128+E203+E191+E170+E147</f>
        <v>4029</v>
      </c>
      <c r="F227" s="13">
        <f>F136+F155+F181+F210+F128+F203+F191+F170+F147</f>
        <v>1829.8400000000001</v>
      </c>
      <c r="G227" s="13">
        <f>G136+G155+G181+G210+G128+G203+G191</f>
        <v>5858.84</v>
      </c>
      <c r="H227" s="13">
        <f>H136+H155+H181+H210+H128+H203+H191+H170+H147</f>
        <v>4080.1700000000005</v>
      </c>
      <c r="I227" s="45">
        <f t="shared" si="74"/>
        <v>69.641260044650494</v>
      </c>
      <c r="K227" s="326" t="s">
        <v>395</v>
      </c>
    </row>
    <row r="228" spans="1:12">
      <c r="A228" s="3">
        <v>13</v>
      </c>
      <c r="B228" s="182" t="s">
        <v>255</v>
      </c>
      <c r="C228" s="13">
        <f t="shared" ref="C228:H228" si="75">C190+C183</f>
        <v>100</v>
      </c>
      <c r="D228" s="339">
        <f t="shared" si="75"/>
        <v>110</v>
      </c>
      <c r="E228" s="13">
        <f t="shared" si="75"/>
        <v>100</v>
      </c>
      <c r="F228" s="13">
        <f t="shared" si="75"/>
        <v>10</v>
      </c>
      <c r="G228" s="13">
        <f t="shared" si="75"/>
        <v>110</v>
      </c>
      <c r="H228" s="13">
        <f t="shared" si="75"/>
        <v>109.1</v>
      </c>
      <c r="I228" s="45">
        <f t="shared" si="74"/>
        <v>99.181818181818187</v>
      </c>
      <c r="J228" t="s">
        <v>398</v>
      </c>
      <c r="K228" s="346">
        <v>104801.91</v>
      </c>
      <c r="L228" s="345"/>
    </row>
    <row r="229" spans="1:12">
      <c r="A229" s="3">
        <v>14</v>
      </c>
      <c r="B229" s="1" t="s">
        <v>49</v>
      </c>
      <c r="C229" s="13">
        <f>C110+C137+C156+C182+C211</f>
        <v>-383.96</v>
      </c>
      <c r="D229" s="13">
        <f>D110+D137+D156+D182+D211+D204</f>
        <v>-1040.05</v>
      </c>
      <c r="E229" s="13">
        <f>E110+E137+E156+E182+E211+E204</f>
        <v>-374.96</v>
      </c>
      <c r="F229" s="13">
        <f>F110+F137+F156+F182+F211+F204</f>
        <v>-660.58999999999992</v>
      </c>
      <c r="G229" s="13">
        <f>G110+G137+G156+G182+G211+G204</f>
        <v>-1035.55</v>
      </c>
      <c r="H229" s="13">
        <f>H110+H137+H156+H182+H211+H204</f>
        <v>-1044.8300000000002</v>
      </c>
      <c r="I229" s="45">
        <f t="shared" si="74"/>
        <v>100.89614214668536</v>
      </c>
      <c r="J229" t="s">
        <v>84</v>
      </c>
      <c r="K229" s="346">
        <v>5091.01</v>
      </c>
      <c r="L229" s="345"/>
    </row>
    <row r="230" spans="1:12">
      <c r="A230" s="310"/>
      <c r="B230" s="25"/>
      <c r="C230" s="249"/>
      <c r="D230" s="249"/>
      <c r="E230" s="249"/>
      <c r="F230" s="249"/>
      <c r="G230" s="249"/>
      <c r="H230" s="249"/>
      <c r="I230" s="111"/>
      <c r="K230" s="109">
        <f>SUM(K228:K229)</f>
        <v>109892.92</v>
      </c>
    </row>
    <row r="231" spans="1:12">
      <c r="A231" s="298"/>
      <c r="B231" s="299" t="s">
        <v>371</v>
      </c>
      <c r="C231" s="299"/>
      <c r="D231" s="299"/>
      <c r="E231" s="298"/>
      <c r="F231" s="298"/>
      <c r="G231" s="298"/>
    </row>
    <row r="232" spans="1:12">
      <c r="G232" t="s">
        <v>76</v>
      </c>
    </row>
    <row r="233" spans="1:12">
      <c r="A233" s="8" t="s">
        <v>36</v>
      </c>
      <c r="B233" s="52" t="s">
        <v>35</v>
      </c>
      <c r="C233" s="48" t="s">
        <v>71</v>
      </c>
      <c r="D233" s="48" t="s">
        <v>71</v>
      </c>
      <c r="E233" s="48" t="s">
        <v>71</v>
      </c>
      <c r="F233" s="48" t="s">
        <v>71</v>
      </c>
      <c r="G233" s="60" t="s">
        <v>71</v>
      </c>
      <c r="H233" s="290" t="s">
        <v>34</v>
      </c>
      <c r="I233" s="291"/>
    </row>
    <row r="234" spans="1:12" ht="15">
      <c r="A234" s="47" t="s">
        <v>32</v>
      </c>
      <c r="B234" s="53"/>
      <c r="C234" s="49" t="s">
        <v>77</v>
      </c>
      <c r="D234" s="49" t="s">
        <v>321</v>
      </c>
      <c r="E234" s="49" t="s">
        <v>325</v>
      </c>
      <c r="F234" s="49" t="s">
        <v>333</v>
      </c>
      <c r="G234" s="61" t="s">
        <v>326</v>
      </c>
      <c r="H234" s="292" t="s">
        <v>326</v>
      </c>
      <c r="I234" s="293" t="s">
        <v>33</v>
      </c>
    </row>
    <row r="235" spans="1:12">
      <c r="A235" s="55"/>
      <c r="B235" s="54"/>
      <c r="C235" s="50" t="s">
        <v>245</v>
      </c>
      <c r="D235" s="50" t="s">
        <v>245</v>
      </c>
      <c r="E235" s="50" t="s">
        <v>245</v>
      </c>
      <c r="F235" s="50" t="s">
        <v>245</v>
      </c>
      <c r="G235" s="62" t="s">
        <v>245</v>
      </c>
      <c r="H235" s="294">
        <v>2010</v>
      </c>
      <c r="I235" s="51"/>
    </row>
    <row r="236" spans="1:12">
      <c r="A236" s="6" t="s">
        <v>31</v>
      </c>
      <c r="B236" s="6" t="s">
        <v>30</v>
      </c>
      <c r="C236" s="6">
        <v>1</v>
      </c>
      <c r="D236" s="6">
        <v>2</v>
      </c>
      <c r="E236" s="6">
        <v>3</v>
      </c>
      <c r="F236" s="6">
        <v>4</v>
      </c>
      <c r="G236" s="44" t="s">
        <v>342</v>
      </c>
      <c r="H236" s="51" t="s">
        <v>355</v>
      </c>
      <c r="I236" s="4" t="s">
        <v>343</v>
      </c>
    </row>
    <row r="237" spans="1:12">
      <c r="A237" s="4">
        <v>1</v>
      </c>
      <c r="B237" s="16" t="s">
        <v>127</v>
      </c>
      <c r="C237" s="12">
        <f t="shared" ref="C237:H237" si="76">C238+C239+C240+C241+C242+C243+C244</f>
        <v>3880</v>
      </c>
      <c r="D237" s="12">
        <f t="shared" si="76"/>
        <v>2843.78</v>
      </c>
      <c r="E237" s="12">
        <f t="shared" si="76"/>
        <v>2076.4300000000003</v>
      </c>
      <c r="F237" s="12">
        <f t="shared" si="76"/>
        <v>500.16000000000008</v>
      </c>
      <c r="G237" s="12">
        <f t="shared" si="76"/>
        <v>2576.5899999999997</v>
      </c>
      <c r="H237" s="12">
        <f t="shared" si="76"/>
        <v>2314.2899999999995</v>
      </c>
      <c r="I237" s="300">
        <f>H237/G237*100</f>
        <v>89.819878211123992</v>
      </c>
    </row>
    <row r="238" spans="1:12">
      <c r="A238" s="3"/>
      <c r="B238" s="9" t="s">
        <v>55</v>
      </c>
      <c r="C238" s="11">
        <v>390</v>
      </c>
      <c r="D238" s="11">
        <v>0.95</v>
      </c>
      <c r="E238" s="11">
        <v>82</v>
      </c>
      <c r="F238" s="11">
        <v>-81.05</v>
      </c>
      <c r="G238" s="11">
        <f>E238+F238</f>
        <v>0.95000000000000284</v>
      </c>
      <c r="H238" s="45">
        <v>10.29</v>
      </c>
      <c r="I238" s="301">
        <f>H238/G238*100</f>
        <v>1083.1578947368389</v>
      </c>
    </row>
    <row r="239" spans="1:12">
      <c r="A239" s="3"/>
      <c r="B239" s="9" t="s">
        <v>56</v>
      </c>
      <c r="C239" s="11">
        <v>2400</v>
      </c>
      <c r="D239" s="11">
        <v>1910.7</v>
      </c>
      <c r="E239" s="11">
        <v>1321</v>
      </c>
      <c r="F239" s="11">
        <v>527.5</v>
      </c>
      <c r="G239" s="11">
        <f t="shared" ref="G239:G245" si="77">E239+F239</f>
        <v>1848.5</v>
      </c>
      <c r="H239" s="45">
        <v>1735.33</v>
      </c>
      <c r="I239" s="301">
        <f t="shared" ref="I239:I272" si="78">H239/G239*100</f>
        <v>93.877738707059777</v>
      </c>
    </row>
    <row r="240" spans="1:12">
      <c r="A240" s="3"/>
      <c r="B240" s="9" t="s">
        <v>128</v>
      </c>
      <c r="C240" s="11">
        <v>235</v>
      </c>
      <c r="D240" s="11">
        <v>210.35</v>
      </c>
      <c r="E240" s="11">
        <v>147</v>
      </c>
      <c r="F240" s="11">
        <v>24.85</v>
      </c>
      <c r="G240" s="11">
        <f t="shared" si="77"/>
        <v>171.85</v>
      </c>
      <c r="H240" s="45">
        <v>168.79</v>
      </c>
      <c r="I240" s="301">
        <f t="shared" si="78"/>
        <v>98.219377363980215</v>
      </c>
    </row>
    <row r="241" spans="1:9">
      <c r="A241" s="3"/>
      <c r="B241" s="9" t="s">
        <v>129</v>
      </c>
      <c r="C241" s="11">
        <v>390</v>
      </c>
      <c r="D241" s="11">
        <v>351.8</v>
      </c>
      <c r="E241" s="11">
        <v>245.63</v>
      </c>
      <c r="F241" s="11">
        <v>44.77</v>
      </c>
      <c r="G241" s="11">
        <f t="shared" si="77"/>
        <v>290.39999999999998</v>
      </c>
      <c r="H241" s="45">
        <v>110.04</v>
      </c>
      <c r="I241" s="301">
        <f t="shared" si="78"/>
        <v>37.892561983471076</v>
      </c>
    </row>
    <row r="242" spans="1:9">
      <c r="A242" s="3"/>
      <c r="B242" s="9" t="s">
        <v>130</v>
      </c>
      <c r="C242" s="11">
        <v>120</v>
      </c>
      <c r="D242" s="11">
        <v>120</v>
      </c>
      <c r="E242" s="11">
        <v>104</v>
      </c>
      <c r="F242" s="11">
        <v>5</v>
      </c>
      <c r="G242" s="11">
        <f t="shared" si="77"/>
        <v>109</v>
      </c>
      <c r="H242" s="45">
        <v>92.79</v>
      </c>
      <c r="I242" s="301">
        <f t="shared" si="78"/>
        <v>85.128440366972484</v>
      </c>
    </row>
    <row r="243" spans="1:9">
      <c r="A243" s="3"/>
      <c r="B243" s="9" t="s">
        <v>131</v>
      </c>
      <c r="C243" s="11">
        <v>210</v>
      </c>
      <c r="D243" s="11">
        <v>226.34</v>
      </c>
      <c r="E243" s="11">
        <v>141</v>
      </c>
      <c r="F243" s="11">
        <v>12.25</v>
      </c>
      <c r="G243" s="11">
        <f t="shared" si="77"/>
        <v>153.25</v>
      </c>
      <c r="H243" s="45">
        <v>187.47</v>
      </c>
      <c r="I243" s="301">
        <f t="shared" si="78"/>
        <v>122.32952691680261</v>
      </c>
    </row>
    <row r="244" spans="1:9">
      <c r="A244" s="3"/>
      <c r="B244" s="9" t="s">
        <v>132</v>
      </c>
      <c r="C244" s="11">
        <v>135</v>
      </c>
      <c r="D244" s="11">
        <v>23.64</v>
      </c>
      <c r="E244" s="11">
        <v>35.799999999999997</v>
      </c>
      <c r="F244" s="11">
        <v>-33.159999999999997</v>
      </c>
      <c r="G244" s="11">
        <f t="shared" si="77"/>
        <v>2.6400000000000006</v>
      </c>
      <c r="H244" s="45">
        <v>9.58</v>
      </c>
      <c r="I244" s="301">
        <f t="shared" si="78"/>
        <v>362.87878787878782</v>
      </c>
    </row>
    <row r="245" spans="1:9">
      <c r="A245" s="4">
        <v>2</v>
      </c>
      <c r="B245" s="16" t="s">
        <v>133</v>
      </c>
      <c r="C245" s="12">
        <v>6532</v>
      </c>
      <c r="D245" s="12">
        <v>6329.25</v>
      </c>
      <c r="E245" s="12">
        <v>3720.39</v>
      </c>
      <c r="F245" s="12">
        <v>1802.57</v>
      </c>
      <c r="G245" s="12">
        <f t="shared" si="77"/>
        <v>5522.96</v>
      </c>
      <c r="H245" s="12">
        <v>5217.93</v>
      </c>
      <c r="I245" s="301">
        <f t="shared" si="78"/>
        <v>94.477055781682296</v>
      </c>
    </row>
    <row r="246" spans="1:9">
      <c r="A246" s="4">
        <v>3</v>
      </c>
      <c r="B246" s="16" t="s">
        <v>27</v>
      </c>
      <c r="C246" s="12"/>
      <c r="D246" s="12">
        <v>27.2</v>
      </c>
      <c r="E246" s="12"/>
      <c r="F246" s="12">
        <v>27.2</v>
      </c>
      <c r="G246" s="12">
        <v>27.2</v>
      </c>
      <c r="H246" s="12">
        <v>5.85</v>
      </c>
      <c r="I246" s="301"/>
    </row>
    <row r="247" spans="1:9">
      <c r="A247" s="23" t="s">
        <v>26</v>
      </c>
      <c r="B247" s="23" t="s">
        <v>25</v>
      </c>
      <c r="C247" s="24">
        <f>C237+C245</f>
        <v>10412</v>
      </c>
      <c r="D247" s="24">
        <f>D237+D245+D246</f>
        <v>9200.2300000000014</v>
      </c>
      <c r="E247" s="24">
        <f>E237+E245+E246</f>
        <v>5796.82</v>
      </c>
      <c r="F247" s="24">
        <f>F237+F245+F246</f>
        <v>2329.9299999999998</v>
      </c>
      <c r="G247" s="24">
        <f>G237+G245+G246</f>
        <v>8126.7499999999991</v>
      </c>
      <c r="H247" s="24">
        <f>H237+H245+H246</f>
        <v>7538.07</v>
      </c>
      <c r="I247" s="302">
        <f t="shared" si="78"/>
        <v>92.756267880764156</v>
      </c>
    </row>
    <row r="248" spans="1:9">
      <c r="A248" s="4">
        <v>1</v>
      </c>
      <c r="B248" s="16" t="s">
        <v>23</v>
      </c>
      <c r="C248" s="12">
        <f t="shared" ref="C248:H248" si="79">C249+C250</f>
        <v>634</v>
      </c>
      <c r="D248" s="12">
        <f t="shared" si="79"/>
        <v>750.34</v>
      </c>
      <c r="E248" s="12">
        <f t="shared" si="79"/>
        <v>403</v>
      </c>
      <c r="F248" s="12">
        <f t="shared" si="79"/>
        <v>172.25</v>
      </c>
      <c r="G248" s="12">
        <f t="shared" si="79"/>
        <v>575.25</v>
      </c>
      <c r="H248" s="12">
        <f t="shared" si="79"/>
        <v>480.93</v>
      </c>
      <c r="I248" s="300">
        <f t="shared" si="78"/>
        <v>83.603650586701434</v>
      </c>
    </row>
    <row r="249" spans="1:9">
      <c r="A249" s="4"/>
      <c r="B249" s="10" t="s">
        <v>37</v>
      </c>
      <c r="C249" s="59">
        <v>340</v>
      </c>
      <c r="D249" s="59">
        <v>385.74</v>
      </c>
      <c r="E249" s="59">
        <v>206</v>
      </c>
      <c r="F249" s="59">
        <v>62.15</v>
      </c>
      <c r="G249" s="11">
        <f>E249+F249</f>
        <v>268.14999999999998</v>
      </c>
      <c r="H249" s="45">
        <v>267.38</v>
      </c>
      <c r="I249" s="301">
        <f t="shared" si="78"/>
        <v>99.712847286966252</v>
      </c>
    </row>
    <row r="250" spans="1:9">
      <c r="A250" s="3"/>
      <c r="B250" s="10" t="s">
        <v>38</v>
      </c>
      <c r="C250" s="20">
        <v>294</v>
      </c>
      <c r="D250" s="20">
        <v>364.6</v>
      </c>
      <c r="E250" s="20">
        <v>197</v>
      </c>
      <c r="F250" s="20">
        <v>110.1</v>
      </c>
      <c r="G250" s="11">
        <f>E250+F250</f>
        <v>307.10000000000002</v>
      </c>
      <c r="H250" s="45">
        <v>213.55</v>
      </c>
      <c r="I250" s="301">
        <f t="shared" si="78"/>
        <v>69.537609899055681</v>
      </c>
    </row>
    <row r="251" spans="1:9">
      <c r="A251" s="3"/>
      <c r="B251" s="66" t="s">
        <v>92</v>
      </c>
      <c r="C251" s="65">
        <v>634</v>
      </c>
      <c r="D251" s="65">
        <v>750.34</v>
      </c>
      <c r="E251" s="65">
        <v>403</v>
      </c>
      <c r="F251" s="65">
        <v>172.25</v>
      </c>
      <c r="G251" s="63">
        <v>575.25</v>
      </c>
      <c r="H251" s="64">
        <v>480.93</v>
      </c>
      <c r="I251" s="301">
        <f t="shared" si="78"/>
        <v>83.603650586701434</v>
      </c>
    </row>
    <row r="252" spans="1:9">
      <c r="A252" s="4">
        <v>2</v>
      </c>
      <c r="B252" s="16" t="s">
        <v>21</v>
      </c>
      <c r="C252" s="12">
        <f>C253+C254</f>
        <v>4760</v>
      </c>
      <c r="D252" s="12">
        <f>D253+D254</f>
        <v>4036.5</v>
      </c>
      <c r="E252" s="12">
        <f>E253+E254</f>
        <v>2513</v>
      </c>
      <c r="F252" s="12">
        <f>F253+F254</f>
        <v>1100</v>
      </c>
      <c r="G252" s="12">
        <f>G253+G254</f>
        <v>3613</v>
      </c>
      <c r="H252" s="12">
        <f>H253+H254+H255</f>
        <v>3492.29</v>
      </c>
      <c r="I252" s="300">
        <f t="shared" si="78"/>
        <v>96.659009133683909</v>
      </c>
    </row>
    <row r="253" spans="1:9">
      <c r="A253" s="3"/>
      <c r="B253" s="10" t="s">
        <v>37</v>
      </c>
      <c r="C253" s="13">
        <v>4020</v>
      </c>
      <c r="D253" s="13">
        <v>3367.5</v>
      </c>
      <c r="E253" s="13">
        <v>2128</v>
      </c>
      <c r="F253" s="13">
        <v>937</v>
      </c>
      <c r="G253" s="11">
        <f>E253+F253</f>
        <v>3065</v>
      </c>
      <c r="H253" s="45">
        <v>2960.14</v>
      </c>
      <c r="I253" s="301">
        <f t="shared" si="78"/>
        <v>96.57879282218596</v>
      </c>
    </row>
    <row r="254" spans="1:9">
      <c r="A254" s="3"/>
      <c r="B254" s="10" t="s">
        <v>38</v>
      </c>
      <c r="C254" s="13">
        <v>740</v>
      </c>
      <c r="D254" s="13">
        <v>669</v>
      </c>
      <c r="E254" s="13">
        <v>385</v>
      </c>
      <c r="F254" s="13">
        <v>163</v>
      </c>
      <c r="G254" s="11">
        <f>E254+F254</f>
        <v>548</v>
      </c>
      <c r="H254" s="45">
        <v>542.14</v>
      </c>
      <c r="I254" s="301">
        <f t="shared" si="78"/>
        <v>98.930656934306569</v>
      </c>
    </row>
    <row r="255" spans="1:9">
      <c r="A255" s="3"/>
      <c r="B255" s="10" t="s">
        <v>48</v>
      </c>
      <c r="C255" s="13">
        <v>0</v>
      </c>
      <c r="D255" s="13">
        <v>0</v>
      </c>
      <c r="E255" s="13">
        <v>0</v>
      </c>
      <c r="F255" s="13">
        <v>0</v>
      </c>
      <c r="G255" s="13">
        <v>0</v>
      </c>
      <c r="H255" s="45">
        <v>-9.99</v>
      </c>
      <c r="I255" s="301">
        <v>0</v>
      </c>
    </row>
    <row r="256" spans="1:9">
      <c r="A256" s="3"/>
      <c r="B256" s="67" t="s">
        <v>96</v>
      </c>
      <c r="C256" s="68">
        <v>4760</v>
      </c>
      <c r="D256" s="68">
        <v>4036.5</v>
      </c>
      <c r="E256" s="68">
        <v>2513</v>
      </c>
      <c r="F256" s="68">
        <v>1093.5</v>
      </c>
      <c r="G256" s="68">
        <v>3613</v>
      </c>
      <c r="H256" s="64">
        <v>3492.29</v>
      </c>
      <c r="I256" s="301">
        <f t="shared" si="78"/>
        <v>96.659009133683909</v>
      </c>
    </row>
    <row r="257" spans="1:9">
      <c r="A257" s="4">
        <v>3</v>
      </c>
      <c r="B257" s="16" t="s">
        <v>18</v>
      </c>
      <c r="C257" s="12">
        <f t="shared" ref="C257:H257" si="80">C258+C259+C260</f>
        <v>4315</v>
      </c>
      <c r="D257" s="12">
        <f t="shared" si="80"/>
        <v>3765.7000000000003</v>
      </c>
      <c r="E257" s="12">
        <f t="shared" si="80"/>
        <v>2505.8200000000002</v>
      </c>
      <c r="F257" s="12">
        <f t="shared" si="80"/>
        <v>921.8</v>
      </c>
      <c r="G257" s="12">
        <f t="shared" si="80"/>
        <v>3427.6200000000003</v>
      </c>
      <c r="H257" s="12">
        <f t="shared" si="80"/>
        <v>3056.3700000000003</v>
      </c>
      <c r="I257" s="300">
        <f t="shared" si="78"/>
        <v>89.168869361247744</v>
      </c>
    </row>
    <row r="258" spans="1:9">
      <c r="A258" s="3"/>
      <c r="B258" s="10" t="s">
        <v>37</v>
      </c>
      <c r="C258" s="13">
        <v>2313.5</v>
      </c>
      <c r="D258" s="13">
        <v>1908.08</v>
      </c>
      <c r="E258" s="13">
        <v>1287.9000000000001</v>
      </c>
      <c r="F258" s="13">
        <v>447.65</v>
      </c>
      <c r="G258" s="11">
        <f t="shared" ref="G258:G266" si="81">E258+F258</f>
        <v>1735.5500000000002</v>
      </c>
      <c r="H258" s="45">
        <v>1557.78</v>
      </c>
      <c r="I258" s="301">
        <f t="shared" si="78"/>
        <v>89.757137506842199</v>
      </c>
    </row>
    <row r="259" spans="1:9">
      <c r="A259" s="3"/>
      <c r="B259" s="10" t="s">
        <v>38</v>
      </c>
      <c r="C259" s="13">
        <v>2003.6</v>
      </c>
      <c r="D259" s="13">
        <v>1859.72</v>
      </c>
      <c r="E259" s="13">
        <v>1220.02</v>
      </c>
      <c r="F259" s="13">
        <v>474.15</v>
      </c>
      <c r="G259" s="11">
        <f t="shared" si="81"/>
        <v>1694.17</v>
      </c>
      <c r="H259" s="45">
        <v>1499.81</v>
      </c>
      <c r="I259" s="301">
        <f t="shared" si="78"/>
        <v>88.527715636565389</v>
      </c>
    </row>
    <row r="260" spans="1:9">
      <c r="A260" s="3"/>
      <c r="B260" s="10" t="s">
        <v>48</v>
      </c>
      <c r="C260" s="13">
        <v>-2.1</v>
      </c>
      <c r="D260" s="13">
        <v>-2.1</v>
      </c>
      <c r="E260" s="13">
        <v>-2.1</v>
      </c>
      <c r="F260" s="13">
        <v>0</v>
      </c>
      <c r="G260" s="11">
        <f t="shared" si="81"/>
        <v>-2.1</v>
      </c>
      <c r="H260" s="45">
        <v>-1.22</v>
      </c>
      <c r="I260" s="301">
        <v>0</v>
      </c>
    </row>
    <row r="261" spans="1:9">
      <c r="A261" s="3"/>
      <c r="B261" s="67" t="s">
        <v>103</v>
      </c>
      <c r="C261" s="68">
        <v>2160</v>
      </c>
      <c r="D261" s="68">
        <v>1822.31</v>
      </c>
      <c r="E261" s="68">
        <v>1180.5999999999999</v>
      </c>
      <c r="F261" s="68">
        <v>415.99</v>
      </c>
      <c r="G261" s="63">
        <f t="shared" si="81"/>
        <v>1596.59</v>
      </c>
      <c r="H261" s="64">
        <v>1413.66</v>
      </c>
      <c r="I261" s="301">
        <f t="shared" si="78"/>
        <v>88.542456109583554</v>
      </c>
    </row>
    <row r="262" spans="1:9">
      <c r="A262" s="3"/>
      <c r="B262" s="67" t="s">
        <v>104</v>
      </c>
      <c r="C262" s="68">
        <v>435</v>
      </c>
      <c r="D262" s="68">
        <v>368.14</v>
      </c>
      <c r="E262" s="68">
        <v>220</v>
      </c>
      <c r="F262" s="68">
        <v>35.78</v>
      </c>
      <c r="G262" s="63">
        <f t="shared" si="81"/>
        <v>255.78</v>
      </c>
      <c r="H262" s="64">
        <v>199.64</v>
      </c>
      <c r="I262" s="301">
        <f t="shared" si="78"/>
        <v>78.051450465243562</v>
      </c>
    </row>
    <row r="263" spans="1:9">
      <c r="A263" s="3"/>
      <c r="B263" s="67" t="s">
        <v>105</v>
      </c>
      <c r="C263" s="68">
        <v>1720</v>
      </c>
      <c r="D263" s="68">
        <v>1575.25</v>
      </c>
      <c r="E263" s="68">
        <v>1105.22</v>
      </c>
      <c r="F263" s="68">
        <v>470.03</v>
      </c>
      <c r="G263" s="63">
        <f t="shared" si="81"/>
        <v>1575.25</v>
      </c>
      <c r="H263" s="64">
        <v>1443.07</v>
      </c>
      <c r="I263" s="301">
        <f t="shared" si="78"/>
        <v>91.608950960165046</v>
      </c>
    </row>
    <row r="264" spans="1:9">
      <c r="A264" s="4">
        <v>4</v>
      </c>
      <c r="B264" s="16" t="s">
        <v>17</v>
      </c>
      <c r="C264" s="12">
        <f t="shared" ref="C264:H264" si="82">C265+C266</f>
        <v>703</v>
      </c>
      <c r="D264" s="12">
        <f t="shared" si="82"/>
        <v>647.69000000000005</v>
      </c>
      <c r="E264" s="12">
        <f t="shared" si="82"/>
        <v>375</v>
      </c>
      <c r="F264" s="12">
        <f t="shared" si="82"/>
        <v>135.88</v>
      </c>
      <c r="G264" s="12">
        <f t="shared" si="82"/>
        <v>510.88</v>
      </c>
      <c r="H264" s="12">
        <f t="shared" si="82"/>
        <v>471.62</v>
      </c>
      <c r="I264" s="300">
        <f t="shared" si="78"/>
        <v>92.315220795490134</v>
      </c>
    </row>
    <row r="265" spans="1:9">
      <c r="A265" s="3"/>
      <c r="B265" s="10" t="s">
        <v>37</v>
      </c>
      <c r="C265" s="13">
        <v>289</v>
      </c>
      <c r="D265" s="13">
        <v>258.33999999999997</v>
      </c>
      <c r="E265" s="13">
        <v>154</v>
      </c>
      <c r="F265" s="13">
        <v>59.03</v>
      </c>
      <c r="G265" s="13">
        <f t="shared" si="81"/>
        <v>213.03</v>
      </c>
      <c r="H265" s="45">
        <v>201.35</v>
      </c>
      <c r="I265" s="301">
        <f t="shared" si="78"/>
        <v>94.517204149650283</v>
      </c>
    </row>
    <row r="266" spans="1:9">
      <c r="A266" s="3"/>
      <c r="B266" s="10" t="s">
        <v>38</v>
      </c>
      <c r="C266" s="13">
        <v>414</v>
      </c>
      <c r="D266" s="13">
        <v>389.35</v>
      </c>
      <c r="E266" s="13">
        <v>221</v>
      </c>
      <c r="F266" s="13">
        <v>76.849999999999994</v>
      </c>
      <c r="G266" s="13">
        <f t="shared" si="81"/>
        <v>297.85000000000002</v>
      </c>
      <c r="H266" s="45">
        <v>270.27</v>
      </c>
      <c r="I266" s="301">
        <f t="shared" si="78"/>
        <v>90.740305522914213</v>
      </c>
    </row>
    <row r="267" spans="1:9">
      <c r="A267" s="3"/>
      <c r="B267" s="67" t="s">
        <v>110</v>
      </c>
      <c r="C267" s="68">
        <v>703</v>
      </c>
      <c r="D267" s="68">
        <v>647.69000000000005</v>
      </c>
      <c r="E267" s="68">
        <v>375</v>
      </c>
      <c r="F267" s="68">
        <v>135.88</v>
      </c>
      <c r="G267" s="68">
        <v>510.88</v>
      </c>
      <c r="H267" s="64">
        <v>471.62</v>
      </c>
      <c r="I267" s="301">
        <f t="shared" si="78"/>
        <v>92.315220795490134</v>
      </c>
    </row>
    <row r="268" spans="1:9">
      <c r="A268" s="23" t="s">
        <v>10</v>
      </c>
      <c r="B268" s="23" t="s">
        <v>9</v>
      </c>
      <c r="C268" s="24">
        <f t="shared" ref="C268:H268" si="83">C248+C252+C257+C264</f>
        <v>10412</v>
      </c>
      <c r="D268" s="24">
        <f t="shared" si="83"/>
        <v>9200.2300000000014</v>
      </c>
      <c r="E268" s="24">
        <f t="shared" si="83"/>
        <v>5796.82</v>
      </c>
      <c r="F268" s="24">
        <f t="shared" si="83"/>
        <v>2329.9300000000003</v>
      </c>
      <c r="G268" s="24">
        <f t="shared" si="83"/>
        <v>8126.7500000000009</v>
      </c>
      <c r="H268" s="24">
        <f t="shared" si="83"/>
        <v>7501.21</v>
      </c>
      <c r="I268" s="302">
        <f t="shared" si="78"/>
        <v>92.302704032977502</v>
      </c>
    </row>
    <row r="269" spans="1:9">
      <c r="A269" s="4" t="s">
        <v>8</v>
      </c>
      <c r="B269" s="4" t="s">
        <v>7</v>
      </c>
      <c r="C269" s="15">
        <f t="shared" ref="C269:H269" si="84">C247-C268</f>
        <v>0</v>
      </c>
      <c r="D269" s="15">
        <f t="shared" si="84"/>
        <v>0</v>
      </c>
      <c r="E269" s="15">
        <f t="shared" si="84"/>
        <v>0</v>
      </c>
      <c r="F269" s="15">
        <f t="shared" si="84"/>
        <v>0</v>
      </c>
      <c r="G269" s="15">
        <f t="shared" si="84"/>
        <v>0</v>
      </c>
      <c r="H269" s="15">
        <f t="shared" si="84"/>
        <v>36.859999999999673</v>
      </c>
      <c r="I269" s="301">
        <v>0</v>
      </c>
    </row>
    <row r="270" spans="1:9">
      <c r="A270" s="23" t="s">
        <v>70</v>
      </c>
      <c r="B270" s="23" t="s">
        <v>69</v>
      </c>
      <c r="C270" s="24">
        <f t="shared" ref="C270:H270" si="85">C271+C272+C273</f>
        <v>10412</v>
      </c>
      <c r="D270" s="24">
        <f t="shared" si="85"/>
        <v>9200.23</v>
      </c>
      <c r="E270" s="24">
        <f t="shared" si="85"/>
        <v>5796.82</v>
      </c>
      <c r="F270" s="24">
        <f t="shared" si="85"/>
        <v>2329.9300000000003</v>
      </c>
      <c r="G270" s="24">
        <f t="shared" si="85"/>
        <v>8126.7499999999991</v>
      </c>
      <c r="H270" s="24">
        <f t="shared" si="85"/>
        <v>7501.21</v>
      </c>
      <c r="I270" s="302">
        <f t="shared" si="78"/>
        <v>92.302704032977516</v>
      </c>
    </row>
    <row r="271" spans="1:9">
      <c r="A271" s="3">
        <v>1</v>
      </c>
      <c r="B271" s="182" t="s">
        <v>37</v>
      </c>
      <c r="C271" s="15">
        <f t="shared" ref="C271:H271" si="86">C253+C258+C265+C249</f>
        <v>6962.5</v>
      </c>
      <c r="D271" s="15">
        <f t="shared" si="86"/>
        <v>5919.66</v>
      </c>
      <c r="E271" s="15">
        <f t="shared" si="86"/>
        <v>3775.9</v>
      </c>
      <c r="F271" s="15">
        <f t="shared" si="86"/>
        <v>1505.8300000000002</v>
      </c>
      <c r="G271" s="15">
        <f t="shared" si="86"/>
        <v>5281.73</v>
      </c>
      <c r="H271" s="15">
        <f t="shared" si="86"/>
        <v>4986.6500000000005</v>
      </c>
      <c r="I271" s="301">
        <f t="shared" si="78"/>
        <v>94.41319416176141</v>
      </c>
    </row>
    <row r="272" spans="1:9">
      <c r="A272" s="3">
        <v>2</v>
      </c>
      <c r="B272" s="2" t="s">
        <v>5</v>
      </c>
      <c r="C272" s="15">
        <f t="shared" ref="C272:H272" si="87">C250+C254+C259+C266</f>
        <v>3451.6</v>
      </c>
      <c r="D272" s="15">
        <f t="shared" si="87"/>
        <v>3282.6699999999996</v>
      </c>
      <c r="E272" s="15">
        <f t="shared" si="87"/>
        <v>2023.02</v>
      </c>
      <c r="F272" s="15">
        <f t="shared" si="87"/>
        <v>824.1</v>
      </c>
      <c r="G272" s="15">
        <f t="shared" si="87"/>
        <v>2847.12</v>
      </c>
      <c r="H272" s="15">
        <f t="shared" si="87"/>
        <v>2525.77</v>
      </c>
      <c r="I272" s="301">
        <f t="shared" si="78"/>
        <v>88.713155750372309</v>
      </c>
    </row>
    <row r="273" spans="1:9">
      <c r="A273" s="3">
        <v>3</v>
      </c>
      <c r="B273" s="182" t="s">
        <v>49</v>
      </c>
      <c r="C273" s="15">
        <f t="shared" ref="C273:H273" si="88">C255+C260</f>
        <v>-2.1</v>
      </c>
      <c r="D273" s="15">
        <f t="shared" si="88"/>
        <v>-2.1</v>
      </c>
      <c r="E273" s="15">
        <f t="shared" si="88"/>
        <v>-2.1</v>
      </c>
      <c r="F273" s="15">
        <f t="shared" si="88"/>
        <v>0</v>
      </c>
      <c r="G273" s="15">
        <f t="shared" si="88"/>
        <v>-2.1</v>
      </c>
      <c r="H273" s="15">
        <f t="shared" si="88"/>
        <v>-11.21</v>
      </c>
      <c r="I273" s="1"/>
    </row>
    <row r="275" spans="1:9">
      <c r="A275" s="298"/>
      <c r="B275" s="299" t="s">
        <v>372</v>
      </c>
      <c r="C275" s="299"/>
      <c r="D275" s="299"/>
      <c r="E275" s="298"/>
      <c r="F275" s="298"/>
      <c r="G275" s="298"/>
    </row>
    <row r="276" spans="1:9">
      <c r="G276" t="s">
        <v>76</v>
      </c>
    </row>
    <row r="277" spans="1:9">
      <c r="A277" s="8" t="s">
        <v>36</v>
      </c>
      <c r="B277" s="52" t="s">
        <v>35</v>
      </c>
      <c r="C277" s="48" t="s">
        <v>71</v>
      </c>
      <c r="D277" s="48" t="s">
        <v>71</v>
      </c>
      <c r="E277" s="48" t="s">
        <v>71</v>
      </c>
      <c r="F277" s="48" t="s">
        <v>71</v>
      </c>
      <c r="G277" s="60" t="s">
        <v>71</v>
      </c>
      <c r="H277" s="290" t="s">
        <v>34</v>
      </c>
      <c r="I277" s="291"/>
    </row>
    <row r="278" spans="1:9" ht="15">
      <c r="A278" s="47" t="s">
        <v>32</v>
      </c>
      <c r="B278" s="53"/>
      <c r="C278" s="49" t="s">
        <v>77</v>
      </c>
      <c r="D278" s="49" t="s">
        <v>321</v>
      </c>
      <c r="E278" s="49" t="s">
        <v>325</v>
      </c>
      <c r="F278" s="49" t="s">
        <v>333</v>
      </c>
      <c r="G278" s="61" t="s">
        <v>326</v>
      </c>
      <c r="H278" s="292" t="s">
        <v>326</v>
      </c>
      <c r="I278" s="293" t="s">
        <v>33</v>
      </c>
    </row>
    <row r="279" spans="1:9">
      <c r="A279" s="55"/>
      <c r="B279" s="54"/>
      <c r="C279" s="50" t="s">
        <v>245</v>
      </c>
      <c r="D279" s="50" t="s">
        <v>245</v>
      </c>
      <c r="E279" s="50" t="s">
        <v>245</v>
      </c>
      <c r="F279" s="50" t="s">
        <v>245</v>
      </c>
      <c r="G279" s="62" t="s">
        <v>245</v>
      </c>
      <c r="H279" s="294">
        <v>2010</v>
      </c>
      <c r="I279" s="51"/>
    </row>
    <row r="280" spans="1:9">
      <c r="A280" s="6" t="s">
        <v>31</v>
      </c>
      <c r="B280" s="6" t="s">
        <v>30</v>
      </c>
      <c r="C280" s="6">
        <v>1</v>
      </c>
      <c r="D280" s="6">
        <v>2</v>
      </c>
      <c r="E280" s="6">
        <v>3</v>
      </c>
      <c r="F280" s="6">
        <v>4</v>
      </c>
      <c r="G280" s="44" t="s">
        <v>342</v>
      </c>
      <c r="H280" s="51" t="s">
        <v>355</v>
      </c>
      <c r="I280" s="4" t="s">
        <v>343</v>
      </c>
    </row>
    <row r="281" spans="1:9">
      <c r="A281" s="4">
        <v>1</v>
      </c>
      <c r="B281" s="16" t="s">
        <v>127</v>
      </c>
      <c r="C281" s="12">
        <f t="shared" ref="C281:H281" si="89">C282+C284+C285+C286+C287+C288+C291+C283+C289+C290</f>
        <v>4205.34</v>
      </c>
      <c r="D281" s="12">
        <f t="shared" si="89"/>
        <v>4111.12</v>
      </c>
      <c r="E281" s="12">
        <f t="shared" si="89"/>
        <v>2561.8599999999997</v>
      </c>
      <c r="F281" s="12">
        <f t="shared" si="89"/>
        <v>553.72</v>
      </c>
      <c r="G281" s="12">
        <f t="shared" si="89"/>
        <v>3115.5799999999995</v>
      </c>
      <c r="H281" s="12">
        <f t="shared" si="89"/>
        <v>2353.38</v>
      </c>
      <c r="I281" s="300">
        <f>H281/G281*100</f>
        <v>75.535855282162572</v>
      </c>
    </row>
    <row r="282" spans="1:9">
      <c r="A282" s="3"/>
      <c r="B282" s="9" t="s">
        <v>55</v>
      </c>
      <c r="C282" s="11">
        <v>835.54</v>
      </c>
      <c r="D282" s="11">
        <v>779.66</v>
      </c>
      <c r="E282" s="11">
        <v>487.26</v>
      </c>
      <c r="F282" s="11">
        <v>149.55000000000001</v>
      </c>
      <c r="G282" s="13">
        <f t="shared" ref="G282:G291" si="90">E282+F282</f>
        <v>636.80999999999995</v>
      </c>
      <c r="H282" s="45">
        <v>444.62</v>
      </c>
      <c r="I282" s="301">
        <f>H282/G282*100</f>
        <v>69.819883481729249</v>
      </c>
    </row>
    <row r="283" spans="1:9">
      <c r="A283" s="3"/>
      <c r="B283" s="9" t="s">
        <v>135</v>
      </c>
      <c r="C283" s="11">
        <v>250</v>
      </c>
      <c r="D283" s="11">
        <v>250</v>
      </c>
      <c r="E283" s="11">
        <v>129.1</v>
      </c>
      <c r="F283" s="11">
        <v>66.5</v>
      </c>
      <c r="G283" s="13">
        <f t="shared" si="90"/>
        <v>195.6</v>
      </c>
      <c r="H283" s="45">
        <v>117.2</v>
      </c>
      <c r="I283" s="301">
        <f t="shared" ref="I283:I303" si="91">H283/G283*100</f>
        <v>59.918200408997954</v>
      </c>
    </row>
    <row r="284" spans="1:9">
      <c r="A284" s="3"/>
      <c r="B284" s="9" t="s">
        <v>136</v>
      </c>
      <c r="C284" s="11">
        <v>105.8</v>
      </c>
      <c r="D284" s="11">
        <v>105.8</v>
      </c>
      <c r="E284" s="11">
        <v>74.900000000000006</v>
      </c>
      <c r="F284" s="11">
        <v>20.9</v>
      </c>
      <c r="G284" s="13">
        <f t="shared" si="90"/>
        <v>95.800000000000011</v>
      </c>
      <c r="H284" s="45">
        <v>71.77</v>
      </c>
      <c r="I284" s="301">
        <f t="shared" si="91"/>
        <v>74.916492693110641</v>
      </c>
    </row>
    <row r="285" spans="1:9">
      <c r="A285" s="3"/>
      <c r="B285" s="9" t="s">
        <v>137</v>
      </c>
      <c r="C285" s="11">
        <v>2455.5</v>
      </c>
      <c r="D285" s="11">
        <v>2455.5</v>
      </c>
      <c r="E285" s="11">
        <v>1531.5</v>
      </c>
      <c r="F285" s="11">
        <v>243.5</v>
      </c>
      <c r="G285" s="13">
        <f t="shared" si="90"/>
        <v>1775</v>
      </c>
      <c r="H285" s="45">
        <v>1475.7</v>
      </c>
      <c r="I285" s="301">
        <f t="shared" si="91"/>
        <v>83.138028169014092</v>
      </c>
    </row>
    <row r="286" spans="1:9">
      <c r="A286" s="3"/>
      <c r="B286" s="9" t="s">
        <v>138</v>
      </c>
      <c r="C286" s="11">
        <v>40</v>
      </c>
      <c r="D286" s="11">
        <v>40</v>
      </c>
      <c r="E286" s="11">
        <v>23</v>
      </c>
      <c r="F286" s="11">
        <v>11</v>
      </c>
      <c r="G286" s="13">
        <f t="shared" si="90"/>
        <v>34</v>
      </c>
      <c r="H286" s="45">
        <v>8.19</v>
      </c>
      <c r="I286" s="301">
        <f t="shared" si="91"/>
        <v>24.088235294117645</v>
      </c>
    </row>
    <row r="287" spans="1:9">
      <c r="A287" s="3"/>
      <c r="B287" s="9" t="s">
        <v>139</v>
      </c>
      <c r="C287" s="11">
        <v>10</v>
      </c>
      <c r="D287" s="11">
        <v>10</v>
      </c>
      <c r="E287" s="11">
        <v>4</v>
      </c>
      <c r="F287" s="11">
        <v>2</v>
      </c>
      <c r="G287" s="13">
        <f t="shared" si="90"/>
        <v>6</v>
      </c>
      <c r="H287" s="45">
        <v>0.7</v>
      </c>
      <c r="I287" s="301">
        <f t="shared" si="91"/>
        <v>11.666666666666666</v>
      </c>
    </row>
    <row r="288" spans="1:9">
      <c r="A288" s="3"/>
      <c r="B288" s="9" t="s">
        <v>140</v>
      </c>
      <c r="C288" s="11">
        <v>8</v>
      </c>
      <c r="D288" s="11">
        <v>8</v>
      </c>
      <c r="E288" s="11">
        <v>2.9</v>
      </c>
      <c r="F288" s="11">
        <v>1</v>
      </c>
      <c r="G288" s="13">
        <f t="shared" si="90"/>
        <v>3.9</v>
      </c>
      <c r="H288" s="45">
        <v>2.38</v>
      </c>
      <c r="I288" s="301">
        <f t="shared" si="91"/>
        <v>61.025641025641022</v>
      </c>
    </row>
    <row r="289" spans="1:9">
      <c r="A289" s="3"/>
      <c r="B289" s="9" t="s">
        <v>130</v>
      </c>
      <c r="C289" s="11">
        <v>237</v>
      </c>
      <c r="D289" s="11">
        <v>227.98</v>
      </c>
      <c r="E289" s="11">
        <v>152</v>
      </c>
      <c r="F289" s="11">
        <v>38.619999999999997</v>
      </c>
      <c r="G289" s="13">
        <f t="shared" si="90"/>
        <v>190.62</v>
      </c>
      <c r="H289" s="45">
        <v>148.47999999999999</v>
      </c>
      <c r="I289" s="301">
        <f t="shared" si="91"/>
        <v>77.893190641065985</v>
      </c>
    </row>
    <row r="290" spans="1:9">
      <c r="A290" s="3"/>
      <c r="B290" s="9" t="s">
        <v>141</v>
      </c>
      <c r="C290" s="11">
        <v>1</v>
      </c>
      <c r="D290" s="11">
        <v>1</v>
      </c>
      <c r="E290" s="11">
        <v>1</v>
      </c>
      <c r="F290" s="11">
        <v>0</v>
      </c>
      <c r="G290" s="13">
        <f t="shared" si="90"/>
        <v>1</v>
      </c>
      <c r="H290" s="45">
        <v>0</v>
      </c>
      <c r="I290" s="301">
        <f t="shared" si="91"/>
        <v>0</v>
      </c>
    </row>
    <row r="291" spans="1:9">
      <c r="A291" s="3"/>
      <c r="B291" s="9" t="s">
        <v>132</v>
      </c>
      <c r="C291" s="11">
        <v>262.5</v>
      </c>
      <c r="D291" s="11">
        <v>233.18</v>
      </c>
      <c r="E291" s="11">
        <v>156.19999999999999</v>
      </c>
      <c r="F291" s="11">
        <v>20.65</v>
      </c>
      <c r="G291" s="13">
        <f t="shared" si="90"/>
        <v>176.85</v>
      </c>
      <c r="H291" s="45">
        <v>84.34</v>
      </c>
      <c r="I291" s="301">
        <f t="shared" si="91"/>
        <v>47.690132880972577</v>
      </c>
    </row>
    <row r="292" spans="1:9">
      <c r="A292" s="4">
        <v>2</v>
      </c>
      <c r="B292" s="16" t="s">
        <v>142</v>
      </c>
      <c r="C292" s="12">
        <v>3</v>
      </c>
      <c r="D292" s="12">
        <v>3</v>
      </c>
      <c r="E292" s="12">
        <v>3</v>
      </c>
      <c r="F292" s="12">
        <v>0</v>
      </c>
      <c r="G292" s="12">
        <v>3</v>
      </c>
      <c r="H292" s="12">
        <v>0.1</v>
      </c>
      <c r="I292" s="301">
        <f t="shared" si="91"/>
        <v>3.3333333333333335</v>
      </c>
    </row>
    <row r="293" spans="1:9">
      <c r="A293" s="23" t="s">
        <v>26</v>
      </c>
      <c r="B293" s="23" t="s">
        <v>25</v>
      </c>
      <c r="C293" s="24">
        <f t="shared" ref="C293:H293" si="92">C281+C292</f>
        <v>4208.34</v>
      </c>
      <c r="D293" s="24">
        <f t="shared" si="92"/>
        <v>4114.12</v>
      </c>
      <c r="E293" s="24">
        <f t="shared" si="92"/>
        <v>2564.8599999999997</v>
      </c>
      <c r="F293" s="24">
        <f t="shared" si="92"/>
        <v>553.72</v>
      </c>
      <c r="G293" s="24">
        <f t="shared" si="92"/>
        <v>3118.5799999999995</v>
      </c>
      <c r="H293" s="24">
        <f t="shared" si="92"/>
        <v>2353.48</v>
      </c>
      <c r="I293" s="302">
        <f t="shared" si="91"/>
        <v>75.466398168397163</v>
      </c>
    </row>
    <row r="294" spans="1:9">
      <c r="A294" s="4">
        <v>1</v>
      </c>
      <c r="B294" s="16" t="s">
        <v>20</v>
      </c>
      <c r="C294" s="12">
        <f>C295+C296+C297</f>
        <v>4208.34</v>
      </c>
      <c r="D294" s="12">
        <f>D295+D296+D297+D298</f>
        <v>4114.12</v>
      </c>
      <c r="E294" s="12">
        <f>E295+E296+E297+E298</f>
        <v>2564.86</v>
      </c>
      <c r="F294" s="12">
        <f>F295+F296+F297+F298</f>
        <v>553.72</v>
      </c>
      <c r="G294" s="12">
        <f>G295+G296+G297+G298</f>
        <v>3118.58</v>
      </c>
      <c r="H294" s="12">
        <f>H295+H296+H297+H298</f>
        <v>2143.09</v>
      </c>
      <c r="I294" s="300">
        <f t="shared" si="91"/>
        <v>68.720058488158074</v>
      </c>
    </row>
    <row r="295" spans="1:9">
      <c r="A295" s="3"/>
      <c r="B295" s="10" t="s">
        <v>37</v>
      </c>
      <c r="C295" s="13">
        <v>281.04000000000002</v>
      </c>
      <c r="D295" s="13">
        <v>277.24</v>
      </c>
      <c r="E295" s="13">
        <v>157.28</v>
      </c>
      <c r="F295" s="13">
        <v>47.9</v>
      </c>
      <c r="G295" s="13">
        <f t="shared" ref="G295:G302" si="93">E295+F295</f>
        <v>205.18</v>
      </c>
      <c r="H295" s="45">
        <v>82.48</v>
      </c>
      <c r="I295" s="301">
        <f t="shared" si="91"/>
        <v>40.198849790427914</v>
      </c>
    </row>
    <row r="296" spans="1:9">
      <c r="A296" s="3"/>
      <c r="B296" s="10" t="s">
        <v>38</v>
      </c>
      <c r="C296" s="13">
        <v>3861.3</v>
      </c>
      <c r="D296" s="13">
        <v>3729.38</v>
      </c>
      <c r="E296" s="13">
        <v>2374.58</v>
      </c>
      <c r="F296" s="13">
        <v>453.32</v>
      </c>
      <c r="G296" s="13">
        <f t="shared" si="93"/>
        <v>2827.9</v>
      </c>
      <c r="H296" s="45">
        <v>2016.25</v>
      </c>
      <c r="I296" s="301">
        <f t="shared" si="91"/>
        <v>71.298490045616887</v>
      </c>
    </row>
    <row r="297" spans="1:9">
      <c r="A297" s="3"/>
      <c r="B297" s="10" t="s">
        <v>39</v>
      </c>
      <c r="C297" s="13">
        <v>66</v>
      </c>
      <c r="D297" s="13">
        <v>61.5</v>
      </c>
      <c r="E297" s="13">
        <v>33</v>
      </c>
      <c r="F297" s="13">
        <v>11.5</v>
      </c>
      <c r="G297" s="13">
        <f t="shared" si="93"/>
        <v>44.5</v>
      </c>
      <c r="H297" s="45">
        <v>27.36</v>
      </c>
      <c r="I297" s="301">
        <f t="shared" si="91"/>
        <v>61.483146067415731</v>
      </c>
    </row>
    <row r="298" spans="1:9">
      <c r="A298" s="3"/>
      <c r="B298" s="10" t="s">
        <v>84</v>
      </c>
      <c r="C298" s="13">
        <v>0</v>
      </c>
      <c r="D298" s="13">
        <v>46</v>
      </c>
      <c r="E298" s="13">
        <v>0</v>
      </c>
      <c r="F298" s="13">
        <v>41</v>
      </c>
      <c r="G298" s="13">
        <v>41</v>
      </c>
      <c r="H298" s="45">
        <v>17</v>
      </c>
      <c r="I298" s="301"/>
    </row>
    <row r="299" spans="1:9">
      <c r="A299" s="3"/>
      <c r="B299" s="67" t="s">
        <v>98</v>
      </c>
      <c r="C299" s="68">
        <v>1853</v>
      </c>
      <c r="D299" s="68">
        <v>1859.18</v>
      </c>
      <c r="E299" s="68">
        <v>1193</v>
      </c>
      <c r="F299" s="68">
        <v>159.43</v>
      </c>
      <c r="G299" s="68">
        <f t="shared" si="93"/>
        <v>1352.43</v>
      </c>
      <c r="H299" s="64">
        <v>1064.18</v>
      </c>
      <c r="I299" s="301">
        <f t="shared" si="91"/>
        <v>78.686512425781743</v>
      </c>
    </row>
    <row r="300" spans="1:9">
      <c r="A300" s="3"/>
      <c r="B300" s="67" t="s">
        <v>143</v>
      </c>
      <c r="C300" s="68">
        <v>265.2</v>
      </c>
      <c r="D300" s="68">
        <v>249.88</v>
      </c>
      <c r="E300" s="68">
        <v>158.1</v>
      </c>
      <c r="F300" s="68">
        <v>55.56</v>
      </c>
      <c r="G300" s="68">
        <f t="shared" si="93"/>
        <v>213.66</v>
      </c>
      <c r="H300" s="64">
        <v>131.58000000000001</v>
      </c>
      <c r="I300" s="301">
        <f t="shared" si="91"/>
        <v>61.583824768323517</v>
      </c>
    </row>
    <row r="301" spans="1:9">
      <c r="A301" s="3"/>
      <c r="B301" s="67" t="s">
        <v>100</v>
      </c>
      <c r="C301" s="68">
        <v>2000.14</v>
      </c>
      <c r="D301" s="68">
        <v>1916.28</v>
      </c>
      <c r="E301" s="68">
        <v>1147.76</v>
      </c>
      <c r="F301" s="68">
        <v>339.91</v>
      </c>
      <c r="G301" s="68">
        <f t="shared" si="93"/>
        <v>1487.67</v>
      </c>
      <c r="H301" s="64">
        <v>891.83</v>
      </c>
      <c r="I301" s="301">
        <f t="shared" si="91"/>
        <v>59.948106770990883</v>
      </c>
    </row>
    <row r="302" spans="1:9">
      <c r="A302" s="3"/>
      <c r="B302" s="67" t="s">
        <v>101</v>
      </c>
      <c r="C302" s="68">
        <v>90</v>
      </c>
      <c r="D302" s="68">
        <v>88.78</v>
      </c>
      <c r="E302" s="68">
        <v>56</v>
      </c>
      <c r="F302" s="68">
        <v>8.82</v>
      </c>
      <c r="G302" s="68">
        <f t="shared" si="93"/>
        <v>64.819999999999993</v>
      </c>
      <c r="H302" s="64">
        <v>55.5</v>
      </c>
      <c r="I302" s="301">
        <f t="shared" si="91"/>
        <v>85.621721690836168</v>
      </c>
    </row>
    <row r="303" spans="1:9">
      <c r="A303" s="23" t="s">
        <v>10</v>
      </c>
      <c r="B303" s="23" t="s">
        <v>9</v>
      </c>
      <c r="C303" s="24">
        <f t="shared" ref="C303:H303" si="94">C294</f>
        <v>4208.34</v>
      </c>
      <c r="D303" s="24">
        <f t="shared" si="94"/>
        <v>4114.12</v>
      </c>
      <c r="E303" s="24">
        <f t="shared" si="94"/>
        <v>2564.86</v>
      </c>
      <c r="F303" s="24">
        <f t="shared" si="94"/>
        <v>553.72</v>
      </c>
      <c r="G303" s="24">
        <f t="shared" si="94"/>
        <v>3118.58</v>
      </c>
      <c r="H303" s="24">
        <f t="shared" si="94"/>
        <v>2143.09</v>
      </c>
      <c r="I303" s="302">
        <f t="shared" si="91"/>
        <v>68.720058488158074</v>
      </c>
    </row>
    <row r="304" spans="1:9">
      <c r="A304" s="4" t="s">
        <v>8</v>
      </c>
      <c r="B304" s="4" t="s">
        <v>7</v>
      </c>
      <c r="C304" s="15">
        <f t="shared" ref="C304:H304" si="95">C293-C303</f>
        <v>0</v>
      </c>
      <c r="D304" s="15">
        <f t="shared" si="95"/>
        <v>0</v>
      </c>
      <c r="E304" s="15">
        <f t="shared" si="95"/>
        <v>0</v>
      </c>
      <c r="F304" s="15">
        <f t="shared" si="95"/>
        <v>0</v>
      </c>
      <c r="G304" s="15">
        <f t="shared" si="95"/>
        <v>0</v>
      </c>
      <c r="H304" s="15">
        <f t="shared" si="95"/>
        <v>210.38999999999987</v>
      </c>
      <c r="I304" s="301">
        <v>0</v>
      </c>
    </row>
    <row r="305" spans="1:9">
      <c r="A305" s="23" t="s">
        <v>70</v>
      </c>
      <c r="B305" s="23" t="s">
        <v>69</v>
      </c>
      <c r="C305" s="24">
        <f t="shared" ref="C305:H305" si="96">C306+C307+C309+C308</f>
        <v>4208.34</v>
      </c>
      <c r="D305" s="24">
        <f t="shared" si="96"/>
        <v>4114.12</v>
      </c>
      <c r="E305" s="24">
        <f t="shared" si="96"/>
        <v>2564.86</v>
      </c>
      <c r="F305" s="24">
        <f t="shared" si="96"/>
        <v>553.72</v>
      </c>
      <c r="G305" s="24">
        <f t="shared" si="96"/>
        <v>3118.58</v>
      </c>
      <c r="H305" s="24">
        <f t="shared" si="96"/>
        <v>2143.09</v>
      </c>
      <c r="I305" s="302">
        <f>H305/G305*100</f>
        <v>68.720058488158074</v>
      </c>
    </row>
    <row r="306" spans="1:9">
      <c r="A306" s="3">
        <v>1</v>
      </c>
      <c r="B306" s="2" t="s">
        <v>6</v>
      </c>
      <c r="C306" s="15">
        <f t="shared" ref="C306:H309" si="97">C295</f>
        <v>281.04000000000002</v>
      </c>
      <c r="D306" s="15">
        <f t="shared" si="97"/>
        <v>277.24</v>
      </c>
      <c r="E306" s="15">
        <f t="shared" si="97"/>
        <v>157.28</v>
      </c>
      <c r="F306" s="15">
        <f t="shared" si="97"/>
        <v>47.9</v>
      </c>
      <c r="G306" s="15">
        <f t="shared" si="97"/>
        <v>205.18</v>
      </c>
      <c r="H306" s="15">
        <f t="shared" si="97"/>
        <v>82.48</v>
      </c>
      <c r="I306" s="301">
        <f>H306/G306*100</f>
        <v>40.198849790427914</v>
      </c>
    </row>
    <row r="307" spans="1:9">
      <c r="A307" s="3">
        <v>2</v>
      </c>
      <c r="B307" s="2" t="s">
        <v>5</v>
      </c>
      <c r="C307" s="15">
        <f t="shared" si="97"/>
        <v>3861.3</v>
      </c>
      <c r="D307" s="15">
        <f t="shared" si="97"/>
        <v>3729.38</v>
      </c>
      <c r="E307" s="15">
        <f t="shared" si="97"/>
        <v>2374.58</v>
      </c>
      <c r="F307" s="15">
        <f t="shared" si="97"/>
        <v>453.32</v>
      </c>
      <c r="G307" s="15">
        <f t="shared" si="97"/>
        <v>2827.9</v>
      </c>
      <c r="H307" s="15">
        <f t="shared" si="97"/>
        <v>2016.25</v>
      </c>
      <c r="I307" s="301">
        <f>H307/G307*100</f>
        <v>71.298490045616887</v>
      </c>
    </row>
    <row r="308" spans="1:9">
      <c r="A308" s="3">
        <v>3</v>
      </c>
      <c r="B308" s="1" t="s">
        <v>1</v>
      </c>
      <c r="C308" s="15">
        <f t="shared" si="97"/>
        <v>66</v>
      </c>
      <c r="D308" s="15">
        <f t="shared" si="97"/>
        <v>61.5</v>
      </c>
      <c r="E308" s="15">
        <f t="shared" si="97"/>
        <v>33</v>
      </c>
      <c r="F308" s="15">
        <f t="shared" si="97"/>
        <v>11.5</v>
      </c>
      <c r="G308" s="15">
        <f t="shared" si="97"/>
        <v>44.5</v>
      </c>
      <c r="H308" s="15">
        <f t="shared" si="97"/>
        <v>27.36</v>
      </c>
      <c r="I308" s="301">
        <f>H308/G308*100</f>
        <v>61.483146067415731</v>
      </c>
    </row>
    <row r="309" spans="1:9">
      <c r="A309" s="3">
        <v>4</v>
      </c>
      <c r="B309" s="1" t="s">
        <v>134</v>
      </c>
      <c r="C309" s="15">
        <f t="shared" si="97"/>
        <v>0</v>
      </c>
      <c r="D309" s="15">
        <f t="shared" si="97"/>
        <v>46</v>
      </c>
      <c r="E309" s="15">
        <f t="shared" si="97"/>
        <v>0</v>
      </c>
      <c r="F309" s="15">
        <f t="shared" si="97"/>
        <v>41</v>
      </c>
      <c r="G309" s="15">
        <f t="shared" si="97"/>
        <v>41</v>
      </c>
      <c r="H309" s="15">
        <f t="shared" si="97"/>
        <v>17</v>
      </c>
      <c r="I309" s="301">
        <f>H309/G309*100</f>
        <v>41.463414634146339</v>
      </c>
    </row>
    <row r="311" spans="1:9">
      <c r="A311" s="298"/>
      <c r="B311" s="299" t="s">
        <v>373</v>
      </c>
      <c r="C311" s="298"/>
      <c r="D311" s="298"/>
      <c r="E311" s="298"/>
      <c r="F311" s="298"/>
      <c r="G311" s="298"/>
      <c r="H311" s="298"/>
    </row>
    <row r="312" spans="1:9">
      <c r="A312" s="298"/>
      <c r="B312" s="299"/>
      <c r="C312" s="298"/>
      <c r="D312" s="298"/>
      <c r="E312" s="298"/>
      <c r="F312" s="298"/>
      <c r="G312" t="s">
        <v>76</v>
      </c>
      <c r="H312" s="298"/>
    </row>
    <row r="313" spans="1:9">
      <c r="A313" s="8" t="s">
        <v>36</v>
      </c>
      <c r="B313" s="52" t="s">
        <v>35</v>
      </c>
      <c r="C313" s="48" t="s">
        <v>71</v>
      </c>
      <c r="D313" s="48" t="s">
        <v>71</v>
      </c>
      <c r="E313" s="48" t="s">
        <v>71</v>
      </c>
      <c r="F313" s="48" t="s">
        <v>71</v>
      </c>
      <c r="G313" s="60" t="s">
        <v>71</v>
      </c>
      <c r="H313" s="290" t="s">
        <v>34</v>
      </c>
      <c r="I313" s="291"/>
    </row>
    <row r="314" spans="1:9" ht="15">
      <c r="A314" s="47" t="s">
        <v>32</v>
      </c>
      <c r="B314" s="53"/>
      <c r="C314" s="49" t="s">
        <v>77</v>
      </c>
      <c r="D314" s="49" t="s">
        <v>321</v>
      </c>
      <c r="E314" s="49" t="s">
        <v>325</v>
      </c>
      <c r="F314" s="49" t="s">
        <v>333</v>
      </c>
      <c r="G314" s="61" t="s">
        <v>326</v>
      </c>
      <c r="H314" s="292" t="s">
        <v>326</v>
      </c>
      <c r="I314" s="293" t="s">
        <v>33</v>
      </c>
    </row>
    <row r="315" spans="1:9">
      <c r="A315" s="55"/>
      <c r="B315" s="54"/>
      <c r="C315" s="50" t="s">
        <v>245</v>
      </c>
      <c r="D315" s="50" t="s">
        <v>245</v>
      </c>
      <c r="E315" s="50" t="s">
        <v>245</v>
      </c>
      <c r="F315" s="50" t="s">
        <v>245</v>
      </c>
      <c r="G315" s="62" t="s">
        <v>245</v>
      </c>
      <c r="H315" s="294">
        <v>2010</v>
      </c>
      <c r="I315" s="51"/>
    </row>
    <row r="316" spans="1:9">
      <c r="A316" s="6" t="s">
        <v>31</v>
      </c>
      <c r="B316" s="6" t="s">
        <v>30</v>
      </c>
      <c r="C316" s="6">
        <v>1</v>
      </c>
      <c r="D316" s="6">
        <v>2</v>
      </c>
      <c r="E316" s="6">
        <v>3</v>
      </c>
      <c r="F316" s="6">
        <v>4</v>
      </c>
      <c r="G316" s="44" t="s">
        <v>342</v>
      </c>
      <c r="H316" s="51" t="s">
        <v>355</v>
      </c>
      <c r="I316" s="4" t="s">
        <v>343</v>
      </c>
    </row>
    <row r="317" spans="1:9">
      <c r="A317" s="4">
        <v>1</v>
      </c>
      <c r="B317" s="16" t="s">
        <v>127</v>
      </c>
      <c r="C317" s="12">
        <f t="shared" ref="C317:H317" si="98">C318+C319</f>
        <v>1678.01</v>
      </c>
      <c r="D317" s="12">
        <f t="shared" si="98"/>
        <v>1678.01</v>
      </c>
      <c r="E317" s="12">
        <f t="shared" si="98"/>
        <v>1678.01</v>
      </c>
      <c r="F317" s="12">
        <f t="shared" si="98"/>
        <v>0</v>
      </c>
      <c r="G317" s="12">
        <f t="shared" si="98"/>
        <v>1678.01</v>
      </c>
      <c r="H317" s="12">
        <f t="shared" si="98"/>
        <v>3.09</v>
      </c>
      <c r="I317" s="300">
        <f t="shared" ref="I317:I333" si="99">H317/G317*100</f>
        <v>0.1841466975762957</v>
      </c>
    </row>
    <row r="318" spans="1:9">
      <c r="A318" s="3"/>
      <c r="B318" s="9" t="s">
        <v>144</v>
      </c>
      <c r="C318" s="11">
        <v>273.07</v>
      </c>
      <c r="D318" s="11">
        <v>273.07</v>
      </c>
      <c r="E318" s="11">
        <v>273.07</v>
      </c>
      <c r="F318" s="11">
        <v>0</v>
      </c>
      <c r="G318" s="68">
        <f>E318+F318</f>
        <v>273.07</v>
      </c>
      <c r="H318" s="45">
        <v>0</v>
      </c>
      <c r="I318" s="301">
        <f t="shared" si="99"/>
        <v>0</v>
      </c>
    </row>
    <row r="319" spans="1:9">
      <c r="A319" s="3"/>
      <c r="B319" s="9" t="s">
        <v>145</v>
      </c>
      <c r="C319" s="11">
        <v>1404.94</v>
      </c>
      <c r="D319" s="11">
        <v>1404.94</v>
      </c>
      <c r="E319" s="11">
        <v>1404.94</v>
      </c>
      <c r="F319" s="11">
        <v>0</v>
      </c>
      <c r="G319" s="68">
        <f>E319+F319</f>
        <v>1404.94</v>
      </c>
      <c r="H319" s="45">
        <v>3.09</v>
      </c>
      <c r="I319" s="301">
        <f t="shared" si="99"/>
        <v>0.21993821800219224</v>
      </c>
    </row>
    <row r="320" spans="1:9">
      <c r="A320" s="23" t="s">
        <v>26</v>
      </c>
      <c r="B320" s="23" t="s">
        <v>25</v>
      </c>
      <c r="C320" s="24">
        <f t="shared" ref="C320:H320" si="100">C317</f>
        <v>1678.01</v>
      </c>
      <c r="D320" s="24">
        <f t="shared" si="100"/>
        <v>1678.01</v>
      </c>
      <c r="E320" s="24">
        <f t="shared" si="100"/>
        <v>1678.01</v>
      </c>
      <c r="F320" s="24">
        <f t="shared" si="100"/>
        <v>0</v>
      </c>
      <c r="G320" s="24">
        <f t="shared" si="100"/>
        <v>1678.01</v>
      </c>
      <c r="H320" s="24">
        <f t="shared" si="100"/>
        <v>3.09</v>
      </c>
      <c r="I320" s="302">
        <f t="shared" si="99"/>
        <v>0.1841466975762957</v>
      </c>
    </row>
    <row r="321" spans="1:9">
      <c r="A321" s="4">
        <v>1</v>
      </c>
      <c r="B321" s="16" t="s">
        <v>72</v>
      </c>
      <c r="C321" s="12">
        <f t="shared" ref="C321:H321" si="101">C322</f>
        <v>431.91</v>
      </c>
      <c r="D321" s="12">
        <f t="shared" si="101"/>
        <v>431.91</v>
      </c>
      <c r="E321" s="12">
        <f t="shared" si="101"/>
        <v>431.91</v>
      </c>
      <c r="F321" s="12">
        <f t="shared" si="101"/>
        <v>0</v>
      </c>
      <c r="G321" s="12">
        <f t="shared" si="101"/>
        <v>431.91</v>
      </c>
      <c r="H321" s="12">
        <f t="shared" si="101"/>
        <v>0</v>
      </c>
      <c r="I321" s="300">
        <f t="shared" si="99"/>
        <v>0</v>
      </c>
    </row>
    <row r="322" spans="1:9">
      <c r="A322" s="3"/>
      <c r="B322" s="10" t="s">
        <v>147</v>
      </c>
      <c r="C322" s="13">
        <v>431.91</v>
      </c>
      <c r="D322" s="13">
        <v>431.91</v>
      </c>
      <c r="E322" s="13">
        <v>431.91</v>
      </c>
      <c r="F322" s="13">
        <v>0</v>
      </c>
      <c r="G322" s="33">
        <f>E322+F322</f>
        <v>431.91</v>
      </c>
      <c r="H322" s="45">
        <v>0</v>
      </c>
      <c r="I322" s="301">
        <f t="shared" si="99"/>
        <v>0</v>
      </c>
    </row>
    <row r="323" spans="1:9">
      <c r="A323" s="3"/>
      <c r="B323" s="67" t="s">
        <v>146</v>
      </c>
      <c r="C323" s="68">
        <v>431.91</v>
      </c>
      <c r="D323" s="68">
        <v>431.91</v>
      </c>
      <c r="E323" s="68">
        <v>431.91</v>
      </c>
      <c r="F323" s="68">
        <v>0</v>
      </c>
      <c r="G323" s="68">
        <f>E323+F323</f>
        <v>431.91</v>
      </c>
      <c r="H323" s="64">
        <v>0</v>
      </c>
      <c r="I323" s="301">
        <f t="shared" si="99"/>
        <v>0</v>
      </c>
    </row>
    <row r="324" spans="1:9" s="22" customFormat="1">
      <c r="A324" s="4">
        <v>2</v>
      </c>
      <c r="B324" s="31" t="s">
        <v>17</v>
      </c>
      <c r="C324" s="196">
        <v>223.03</v>
      </c>
      <c r="D324" s="196">
        <v>223.03</v>
      </c>
      <c r="E324" s="196">
        <v>223.03</v>
      </c>
      <c r="F324" s="196">
        <v>0</v>
      </c>
      <c r="G324" s="196">
        <f>E324+F324</f>
        <v>223.03</v>
      </c>
      <c r="H324" s="18">
        <v>223.03</v>
      </c>
      <c r="I324" s="300">
        <f t="shared" si="99"/>
        <v>100</v>
      </c>
    </row>
    <row r="325" spans="1:9">
      <c r="A325" s="3"/>
      <c r="B325" s="2" t="s">
        <v>307</v>
      </c>
      <c r="C325" s="33">
        <v>223.03</v>
      </c>
      <c r="D325" s="33">
        <v>223.03</v>
      </c>
      <c r="E325" s="33">
        <v>223.03</v>
      </c>
      <c r="F325" s="33">
        <v>0</v>
      </c>
      <c r="G325" s="33">
        <f>E325+F325</f>
        <v>223.03</v>
      </c>
      <c r="H325" s="45">
        <v>223.03</v>
      </c>
      <c r="I325" s="301">
        <f t="shared" si="99"/>
        <v>100</v>
      </c>
    </row>
    <row r="326" spans="1:9">
      <c r="A326" s="3"/>
      <c r="B326" s="67" t="s">
        <v>311</v>
      </c>
      <c r="C326" s="68">
        <v>223.03</v>
      </c>
      <c r="D326" s="68">
        <v>223.03</v>
      </c>
      <c r="E326" s="68">
        <v>223.03</v>
      </c>
      <c r="F326" s="68">
        <v>0</v>
      </c>
      <c r="G326" s="33">
        <f>E326+F326</f>
        <v>223.03</v>
      </c>
      <c r="H326" s="64">
        <v>223.03</v>
      </c>
      <c r="I326" s="301">
        <f t="shared" si="99"/>
        <v>100</v>
      </c>
    </row>
    <row r="327" spans="1:9">
      <c r="A327" s="4">
        <v>2</v>
      </c>
      <c r="B327" s="31" t="s">
        <v>16</v>
      </c>
      <c r="C327" s="12">
        <f t="shared" ref="C327:H327" si="102">C328+C329</f>
        <v>1023.0699999999999</v>
      </c>
      <c r="D327" s="12">
        <f t="shared" si="102"/>
        <v>1023.0699999999999</v>
      </c>
      <c r="E327" s="12">
        <f t="shared" si="102"/>
        <v>1023.0699999999999</v>
      </c>
      <c r="F327" s="12">
        <f t="shared" si="102"/>
        <v>0</v>
      </c>
      <c r="G327" s="12">
        <f t="shared" si="102"/>
        <v>1023.0699999999999</v>
      </c>
      <c r="H327" s="12">
        <f t="shared" si="102"/>
        <v>465.59</v>
      </c>
      <c r="I327" s="300">
        <f t="shared" si="99"/>
        <v>45.509104948830483</v>
      </c>
    </row>
    <row r="328" spans="1:9">
      <c r="A328" s="3"/>
      <c r="B328" s="69" t="s">
        <v>148</v>
      </c>
      <c r="C328" s="33">
        <v>750</v>
      </c>
      <c r="D328" s="33">
        <v>750</v>
      </c>
      <c r="E328" s="33">
        <v>750</v>
      </c>
      <c r="F328" s="33">
        <v>0</v>
      </c>
      <c r="G328" s="33">
        <f>E328+F328</f>
        <v>750</v>
      </c>
      <c r="H328" s="45">
        <v>465.59</v>
      </c>
      <c r="I328" s="301">
        <f t="shared" si="99"/>
        <v>62.078666666666663</v>
      </c>
    </row>
    <row r="329" spans="1:9">
      <c r="A329" s="3"/>
      <c r="B329" s="69" t="s">
        <v>84</v>
      </c>
      <c r="C329" s="33">
        <v>273.07</v>
      </c>
      <c r="D329" s="33">
        <v>273.07</v>
      </c>
      <c r="E329" s="33">
        <v>273.07</v>
      </c>
      <c r="F329" s="33">
        <v>0</v>
      </c>
      <c r="G329" s="68">
        <f>E329+F329</f>
        <v>273.07</v>
      </c>
      <c r="H329" s="45">
        <v>0</v>
      </c>
      <c r="I329" s="301">
        <f t="shared" si="99"/>
        <v>0</v>
      </c>
    </row>
    <row r="330" spans="1:9">
      <c r="A330" s="3"/>
      <c r="B330" s="67" t="s">
        <v>149</v>
      </c>
      <c r="C330" s="68">
        <v>273.07</v>
      </c>
      <c r="D330" s="68">
        <v>273.07</v>
      </c>
      <c r="E330" s="68">
        <v>273.07</v>
      </c>
      <c r="F330" s="68">
        <v>0</v>
      </c>
      <c r="G330" s="68">
        <f>E330+F330</f>
        <v>273.07</v>
      </c>
      <c r="H330" s="64">
        <v>0</v>
      </c>
      <c r="I330" s="301">
        <f t="shared" si="99"/>
        <v>0</v>
      </c>
    </row>
    <row r="331" spans="1:9">
      <c r="A331" s="3"/>
      <c r="B331" s="67" t="s">
        <v>150</v>
      </c>
      <c r="C331" s="68">
        <v>450</v>
      </c>
      <c r="D331" s="68">
        <v>450</v>
      </c>
      <c r="E331" s="68">
        <v>450</v>
      </c>
      <c r="F331" s="68">
        <v>0</v>
      </c>
      <c r="G331" s="68">
        <f>E331+F331</f>
        <v>450</v>
      </c>
      <c r="H331" s="64">
        <v>201.84</v>
      </c>
      <c r="I331" s="301">
        <f t="shared" si="99"/>
        <v>44.853333333333332</v>
      </c>
    </row>
    <row r="332" spans="1:9">
      <c r="A332" s="3"/>
      <c r="B332" s="67" t="s">
        <v>151</v>
      </c>
      <c r="C332" s="68">
        <v>300</v>
      </c>
      <c r="D332" s="68">
        <v>300</v>
      </c>
      <c r="E332" s="68">
        <v>300</v>
      </c>
      <c r="F332" s="68">
        <v>0</v>
      </c>
      <c r="G332" s="68">
        <f>E332+F332</f>
        <v>300</v>
      </c>
      <c r="H332" s="64">
        <v>263.75</v>
      </c>
      <c r="I332" s="301">
        <f t="shared" si="99"/>
        <v>87.916666666666671</v>
      </c>
    </row>
    <row r="333" spans="1:9">
      <c r="A333" s="23" t="s">
        <v>10</v>
      </c>
      <c r="B333" s="23" t="s">
        <v>9</v>
      </c>
      <c r="C333" s="24">
        <f t="shared" ref="C333:H333" si="103">C321+C327+C324</f>
        <v>1678.01</v>
      </c>
      <c r="D333" s="24">
        <f t="shared" si="103"/>
        <v>1678.01</v>
      </c>
      <c r="E333" s="24">
        <f t="shared" si="103"/>
        <v>1678.01</v>
      </c>
      <c r="F333" s="24">
        <f t="shared" si="103"/>
        <v>0</v>
      </c>
      <c r="G333" s="24">
        <f t="shared" si="103"/>
        <v>1678.01</v>
      </c>
      <c r="H333" s="24">
        <f t="shared" si="103"/>
        <v>688.62</v>
      </c>
      <c r="I333" s="302">
        <f t="shared" si="99"/>
        <v>41.037896079284394</v>
      </c>
    </row>
    <row r="334" spans="1:9">
      <c r="A334" s="4" t="s">
        <v>8</v>
      </c>
      <c r="B334" s="4" t="s">
        <v>7</v>
      </c>
      <c r="C334" s="15">
        <f t="shared" ref="C334:H334" si="104">C320-C333</f>
        <v>0</v>
      </c>
      <c r="D334" s="15">
        <f t="shared" si="104"/>
        <v>0</v>
      </c>
      <c r="E334" s="15">
        <f t="shared" si="104"/>
        <v>0</v>
      </c>
      <c r="F334" s="15">
        <f t="shared" si="104"/>
        <v>0</v>
      </c>
      <c r="G334" s="15">
        <f t="shared" si="104"/>
        <v>0</v>
      </c>
      <c r="H334" s="15">
        <f t="shared" si="104"/>
        <v>-685.53</v>
      </c>
      <c r="I334" s="301">
        <v>0</v>
      </c>
    </row>
    <row r="335" spans="1:9">
      <c r="A335" s="23" t="s">
        <v>70</v>
      </c>
      <c r="B335" s="23" t="s">
        <v>69</v>
      </c>
      <c r="C335" s="24">
        <f t="shared" ref="C335:H335" si="105">C336+C339+C338+C337</f>
        <v>1678.01</v>
      </c>
      <c r="D335" s="24">
        <f t="shared" si="105"/>
        <v>1678.01</v>
      </c>
      <c r="E335" s="24">
        <f t="shared" si="105"/>
        <v>1678.01</v>
      </c>
      <c r="F335" s="24">
        <f t="shared" si="105"/>
        <v>0</v>
      </c>
      <c r="G335" s="24">
        <f t="shared" si="105"/>
        <v>1678.01</v>
      </c>
      <c r="H335" s="24">
        <f t="shared" si="105"/>
        <v>688.62</v>
      </c>
      <c r="I335" s="302">
        <f>H335/G335*100</f>
        <v>41.037896079284394</v>
      </c>
    </row>
    <row r="336" spans="1:9">
      <c r="A336" s="3">
        <v>1</v>
      </c>
      <c r="B336" s="2" t="s">
        <v>5</v>
      </c>
      <c r="C336" s="15">
        <f t="shared" ref="C336:H336" si="106">C328</f>
        <v>750</v>
      </c>
      <c r="D336" s="15">
        <f t="shared" si="106"/>
        <v>750</v>
      </c>
      <c r="E336" s="15">
        <f t="shared" si="106"/>
        <v>750</v>
      </c>
      <c r="F336" s="15">
        <f t="shared" si="106"/>
        <v>0</v>
      </c>
      <c r="G336" s="15">
        <f t="shared" si="106"/>
        <v>750</v>
      </c>
      <c r="H336" s="15">
        <f t="shared" si="106"/>
        <v>465.59</v>
      </c>
      <c r="I336" s="301">
        <f>H336/G336*100</f>
        <v>62.078666666666663</v>
      </c>
    </row>
    <row r="337" spans="1:9">
      <c r="A337" s="3">
        <v>2</v>
      </c>
      <c r="B337" s="2" t="s">
        <v>307</v>
      </c>
      <c r="C337" s="15">
        <f>C325</f>
        <v>223.03</v>
      </c>
      <c r="D337" s="15">
        <f>D325</f>
        <v>223.03</v>
      </c>
      <c r="E337" s="15">
        <f>E325</f>
        <v>223.03</v>
      </c>
      <c r="F337" s="15">
        <f>F325</f>
        <v>0</v>
      </c>
      <c r="G337" s="15">
        <v>223.03</v>
      </c>
      <c r="H337" s="15">
        <f>H325</f>
        <v>223.03</v>
      </c>
      <c r="I337" s="301">
        <f>H337/G337*100</f>
        <v>100</v>
      </c>
    </row>
    <row r="338" spans="1:9">
      <c r="A338" s="3">
        <v>3</v>
      </c>
      <c r="B338" s="2" t="s">
        <v>134</v>
      </c>
      <c r="C338" s="15">
        <f t="shared" ref="C338:H338" si="107">C329</f>
        <v>273.07</v>
      </c>
      <c r="D338" s="15">
        <f t="shared" si="107"/>
        <v>273.07</v>
      </c>
      <c r="E338" s="15">
        <f t="shared" si="107"/>
        <v>273.07</v>
      </c>
      <c r="F338" s="15">
        <f t="shared" si="107"/>
        <v>0</v>
      </c>
      <c r="G338" s="15">
        <f t="shared" si="107"/>
        <v>273.07</v>
      </c>
      <c r="H338" s="15">
        <f t="shared" si="107"/>
        <v>0</v>
      </c>
      <c r="I338" s="301">
        <f>H338/G338*100</f>
        <v>0</v>
      </c>
    </row>
    <row r="339" spans="1:9">
      <c r="A339" s="3">
        <v>4</v>
      </c>
      <c r="B339" s="1" t="s">
        <v>47</v>
      </c>
      <c r="C339" s="15">
        <f t="shared" ref="C339:H339" si="108">C323</f>
        <v>431.91</v>
      </c>
      <c r="D339" s="15">
        <f t="shared" si="108"/>
        <v>431.91</v>
      </c>
      <c r="E339" s="15">
        <f t="shared" si="108"/>
        <v>431.91</v>
      </c>
      <c r="F339" s="15">
        <f t="shared" si="108"/>
        <v>0</v>
      </c>
      <c r="G339" s="15">
        <f t="shared" si="108"/>
        <v>431.91</v>
      </c>
      <c r="H339" s="15">
        <f t="shared" si="108"/>
        <v>0</v>
      </c>
      <c r="I339" s="301">
        <f>H339/G339*100</f>
        <v>0</v>
      </c>
    </row>
  </sheetData>
  <phoneticPr fontId="8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N344"/>
  <sheetViews>
    <sheetView topLeftCell="B1" workbookViewId="0">
      <selection activeCell="H176" sqref="H176"/>
    </sheetView>
  </sheetViews>
  <sheetFormatPr defaultRowHeight="12.75"/>
  <cols>
    <col min="1" max="1" width="4.140625" customWidth="1"/>
    <col min="2" max="2" width="54.140625" customWidth="1"/>
    <col min="3" max="3" width="10.140625" customWidth="1"/>
    <col min="4" max="4" width="12.140625" customWidth="1"/>
    <col min="5" max="5" width="10.42578125" bestFit="1" customWidth="1"/>
    <col min="6" max="6" width="10.140625" customWidth="1"/>
    <col min="7" max="7" width="11" customWidth="1"/>
    <col min="8" max="8" width="10.28515625" customWidth="1"/>
    <col min="10" max="10" width="16.7109375" customWidth="1"/>
    <col min="11" max="11" width="11.5703125" customWidth="1"/>
    <col min="12" max="12" width="21.42578125" customWidth="1"/>
    <col min="13" max="13" width="12.5703125" customWidth="1"/>
  </cols>
  <sheetData>
    <row r="1" spans="1:9">
      <c r="A1" s="22" t="s">
        <v>290</v>
      </c>
      <c r="B1" s="22"/>
    </row>
    <row r="2" spans="1:9">
      <c r="A2" s="22" t="s">
        <v>291</v>
      </c>
      <c r="B2" s="22"/>
    </row>
    <row r="3" spans="1:9">
      <c r="A3" s="22" t="s">
        <v>238</v>
      </c>
      <c r="B3" s="22"/>
    </row>
    <row r="4" spans="1:9">
      <c r="A4" s="22" t="s">
        <v>292</v>
      </c>
      <c r="B4" s="22"/>
    </row>
    <row r="5" spans="1:9">
      <c r="A5" s="22" t="s">
        <v>68</v>
      </c>
      <c r="B5" s="22"/>
    </row>
    <row r="6" spans="1:9">
      <c r="A6" s="22"/>
      <c r="B6" s="22"/>
    </row>
    <row r="7" spans="1:9">
      <c r="B7" s="261" t="s">
        <v>405</v>
      </c>
      <c r="C7" s="261"/>
      <c r="D7" s="261"/>
      <c r="E7" s="261"/>
      <c r="F7" s="261"/>
      <c r="G7" s="261"/>
    </row>
    <row r="8" spans="1:9">
      <c r="B8" s="261"/>
      <c r="C8" s="261"/>
      <c r="D8" s="261"/>
      <c r="E8" s="261"/>
      <c r="F8" s="261"/>
      <c r="G8" s="261"/>
    </row>
    <row r="9" spans="1:9">
      <c r="B9" s="22"/>
      <c r="C9" s="22"/>
      <c r="D9" s="22"/>
      <c r="E9" s="22"/>
      <c r="F9" s="22"/>
      <c r="G9" s="22"/>
      <c r="H9" t="s">
        <v>76</v>
      </c>
    </row>
    <row r="10" spans="1:9">
      <c r="B10" s="262" t="s">
        <v>35</v>
      </c>
      <c r="C10" s="264" t="s">
        <v>71</v>
      </c>
      <c r="D10" s="264" t="s">
        <v>71</v>
      </c>
      <c r="E10" s="48" t="s">
        <v>71</v>
      </c>
      <c r="F10" s="48" t="s">
        <v>71</v>
      </c>
      <c r="G10" s="60" t="s">
        <v>71</v>
      </c>
      <c r="H10" s="266" t="s">
        <v>34</v>
      </c>
      <c r="I10" s="267"/>
    </row>
    <row r="11" spans="1:9">
      <c r="B11" s="268"/>
      <c r="C11" s="270" t="s">
        <v>77</v>
      </c>
      <c r="D11" s="270" t="s">
        <v>321</v>
      </c>
      <c r="E11" s="49" t="s">
        <v>325</v>
      </c>
      <c r="F11" s="49" t="s">
        <v>401</v>
      </c>
      <c r="G11" s="61" t="s">
        <v>400</v>
      </c>
      <c r="H11" s="272" t="s">
        <v>399</v>
      </c>
      <c r="I11" s="273"/>
    </row>
    <row r="12" spans="1:9">
      <c r="B12" s="268"/>
      <c r="C12" s="270" t="s">
        <v>245</v>
      </c>
      <c r="D12" s="270" t="s">
        <v>245</v>
      </c>
      <c r="E12" s="49" t="s">
        <v>245</v>
      </c>
      <c r="F12" s="49" t="s">
        <v>245</v>
      </c>
      <c r="G12" s="61" t="s">
        <v>245</v>
      </c>
      <c r="H12" s="311">
        <v>2010</v>
      </c>
      <c r="I12" s="273" t="s">
        <v>33</v>
      </c>
    </row>
    <row r="13" spans="1:9">
      <c r="B13" s="281" t="s">
        <v>31</v>
      </c>
      <c r="C13" s="4">
        <v>1</v>
      </c>
      <c r="D13" s="4">
        <v>2</v>
      </c>
      <c r="E13" s="4">
        <v>3</v>
      </c>
      <c r="F13" s="4">
        <v>4</v>
      </c>
      <c r="G13" s="318" t="s">
        <v>342</v>
      </c>
      <c r="H13" s="319" t="s">
        <v>355</v>
      </c>
      <c r="I13" s="4" t="s">
        <v>343</v>
      </c>
    </row>
    <row r="14" spans="1:9">
      <c r="B14" s="104" t="s">
        <v>348</v>
      </c>
      <c r="C14" s="106">
        <f t="shared" ref="C14:H14" si="0">SUM(C15+C29+C30+C31)</f>
        <v>168616.35</v>
      </c>
      <c r="D14" s="106">
        <f t="shared" si="0"/>
        <v>172037.9</v>
      </c>
      <c r="E14" s="106">
        <f t="shared" si="0"/>
        <v>98499.36</v>
      </c>
      <c r="F14" s="106">
        <f t="shared" si="0"/>
        <v>73538.540000000008</v>
      </c>
      <c r="G14" s="106">
        <f t="shared" si="0"/>
        <v>172037.9</v>
      </c>
      <c r="H14" s="106">
        <f t="shared" si="0"/>
        <v>135876.74</v>
      </c>
      <c r="I14" s="283">
        <f t="shared" ref="I14:I19" si="1">H14/G14*100</f>
        <v>78.980701345459337</v>
      </c>
    </row>
    <row r="15" spans="1:9">
      <c r="B15" s="93" t="s">
        <v>349</v>
      </c>
      <c r="C15" s="95">
        <f t="shared" ref="C15:H15" si="2">SUM(C16+C28)</f>
        <v>151245.35</v>
      </c>
      <c r="D15" s="95">
        <f t="shared" si="2"/>
        <v>151395.28</v>
      </c>
      <c r="E15" s="95">
        <f t="shared" si="2"/>
        <v>88313.3</v>
      </c>
      <c r="F15" s="95">
        <f t="shared" si="2"/>
        <v>63081.98</v>
      </c>
      <c r="G15" s="95">
        <f t="shared" si="2"/>
        <v>151395.28</v>
      </c>
      <c r="H15" s="95">
        <f t="shared" si="2"/>
        <v>122990.7</v>
      </c>
      <c r="I15" s="220">
        <f t="shared" si="1"/>
        <v>81.23813371196249</v>
      </c>
    </row>
    <row r="16" spans="1:9">
      <c r="B16" s="93" t="s">
        <v>350</v>
      </c>
      <c r="C16" s="95">
        <f t="shared" ref="C16:H16" si="3">SUM(C17+C19+C22+C23+C24+C27)</f>
        <v>132752</v>
      </c>
      <c r="D16" s="95">
        <f t="shared" si="3"/>
        <v>134102</v>
      </c>
      <c r="E16" s="95">
        <f t="shared" si="3"/>
        <v>76947</v>
      </c>
      <c r="F16" s="95">
        <f t="shared" si="3"/>
        <v>57155</v>
      </c>
      <c r="G16" s="95">
        <f t="shared" si="3"/>
        <v>134102</v>
      </c>
      <c r="H16" s="95">
        <f t="shared" si="3"/>
        <v>111601.34</v>
      </c>
      <c r="I16" s="220">
        <f t="shared" si="1"/>
        <v>83.221234582631126</v>
      </c>
    </row>
    <row r="17" spans="2:9" ht="24.75" customHeight="1">
      <c r="B17" s="73" t="s">
        <v>156</v>
      </c>
      <c r="C17" s="72">
        <f t="shared" ref="C17:H17" si="4">SUM(C18)</f>
        <v>418</v>
      </c>
      <c r="D17" s="72">
        <f>SUM(D18)</f>
        <v>418</v>
      </c>
      <c r="E17" s="72">
        <f t="shared" si="4"/>
        <v>227</v>
      </c>
      <c r="F17" s="72">
        <f t="shared" si="4"/>
        <v>191</v>
      </c>
      <c r="G17" s="72">
        <f t="shared" si="4"/>
        <v>418</v>
      </c>
      <c r="H17" s="72">
        <f t="shared" si="4"/>
        <v>396.02</v>
      </c>
      <c r="I17" s="284">
        <f t="shared" si="1"/>
        <v>94.741626794258366</v>
      </c>
    </row>
    <row r="18" spans="2:9">
      <c r="B18" s="74" t="s">
        <v>158</v>
      </c>
      <c r="C18" s="75">
        <f>D78</f>
        <v>418</v>
      </c>
      <c r="D18" s="75">
        <f>D78</f>
        <v>418</v>
      </c>
      <c r="E18" s="75">
        <f>E78</f>
        <v>227</v>
      </c>
      <c r="F18" s="75">
        <f>F78</f>
        <v>191</v>
      </c>
      <c r="G18" s="75">
        <f>G78</f>
        <v>418</v>
      </c>
      <c r="H18" s="75">
        <f>H78</f>
        <v>396.02</v>
      </c>
      <c r="I18" s="284">
        <f t="shared" si="1"/>
        <v>94.741626794258366</v>
      </c>
    </row>
    <row r="19" spans="2:9" ht="25.5" customHeight="1">
      <c r="B19" s="73" t="s">
        <v>160</v>
      </c>
      <c r="C19" s="75">
        <f t="shared" ref="C19:H19" si="5">SUM(C20:C21)</f>
        <v>45122</v>
      </c>
      <c r="D19" s="75">
        <f t="shared" si="5"/>
        <v>45355</v>
      </c>
      <c r="E19" s="75">
        <f t="shared" si="5"/>
        <v>24179</v>
      </c>
      <c r="F19" s="75">
        <f t="shared" si="5"/>
        <v>21176</v>
      </c>
      <c r="G19" s="75">
        <f t="shared" si="5"/>
        <v>45355</v>
      </c>
      <c r="H19" s="75">
        <f t="shared" si="5"/>
        <v>38559.64</v>
      </c>
      <c r="I19" s="284">
        <f t="shared" si="1"/>
        <v>85.017396097453428</v>
      </c>
    </row>
    <row r="20" spans="2:9" ht="24" customHeight="1">
      <c r="B20" s="76" t="s">
        <v>162</v>
      </c>
      <c r="C20" s="75">
        <v>0</v>
      </c>
      <c r="D20" s="75">
        <f>D79</f>
        <v>200</v>
      </c>
      <c r="E20" s="75">
        <f>E79</f>
        <v>0</v>
      </c>
      <c r="F20" s="75">
        <f>F79</f>
        <v>200</v>
      </c>
      <c r="G20" s="75">
        <f>G79</f>
        <v>200</v>
      </c>
      <c r="H20" s="75">
        <f>H79</f>
        <v>308.36</v>
      </c>
      <c r="I20" s="284">
        <v>0</v>
      </c>
    </row>
    <row r="21" spans="2:9" ht="14.25" customHeight="1">
      <c r="B21" s="77" t="s">
        <v>164</v>
      </c>
      <c r="C21" s="75">
        <f t="shared" ref="C21:H21" si="6">C92+C93</f>
        <v>45122</v>
      </c>
      <c r="D21" s="75">
        <f t="shared" si="6"/>
        <v>45155</v>
      </c>
      <c r="E21" s="75">
        <f t="shared" si="6"/>
        <v>24179</v>
      </c>
      <c r="F21" s="75">
        <f t="shared" si="6"/>
        <v>20976</v>
      </c>
      <c r="G21" s="75">
        <f t="shared" si="6"/>
        <v>45155</v>
      </c>
      <c r="H21" s="75">
        <f t="shared" si="6"/>
        <v>38251.279999999999</v>
      </c>
      <c r="I21" s="284">
        <f>H21/G21*100</f>
        <v>84.7110618979072</v>
      </c>
    </row>
    <row r="22" spans="2:9" ht="13.5" customHeight="1">
      <c r="B22" s="73" t="s">
        <v>166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  <c r="H22" s="75">
        <v>0</v>
      </c>
      <c r="I22" s="284">
        <v>0</v>
      </c>
    </row>
    <row r="23" spans="2:9">
      <c r="B23" s="70" t="s">
        <v>168</v>
      </c>
      <c r="C23" s="75">
        <f t="shared" ref="C23:H23" si="7">C80+C82+C81</f>
        <v>21900</v>
      </c>
      <c r="D23" s="75">
        <f t="shared" si="7"/>
        <v>21900</v>
      </c>
      <c r="E23" s="75">
        <f t="shared" si="7"/>
        <v>15170</v>
      </c>
      <c r="F23" s="75">
        <f t="shared" si="7"/>
        <v>6730</v>
      </c>
      <c r="G23" s="75">
        <f t="shared" si="7"/>
        <v>21900</v>
      </c>
      <c r="H23" s="75">
        <f t="shared" si="7"/>
        <v>20840.86</v>
      </c>
      <c r="I23" s="284">
        <f t="shared" ref="I23:I29" si="8">H23/G23*100</f>
        <v>95.163744292237453</v>
      </c>
    </row>
    <row r="24" spans="2:9">
      <c r="B24" s="70" t="s">
        <v>170</v>
      </c>
      <c r="C24" s="78">
        <f t="shared" ref="C24:H24" si="9">SUM(C25:C26)</f>
        <v>65062</v>
      </c>
      <c r="D24" s="78">
        <f t="shared" si="9"/>
        <v>66179</v>
      </c>
      <c r="E24" s="78">
        <f t="shared" si="9"/>
        <v>37181</v>
      </c>
      <c r="F24" s="78">
        <f t="shared" si="9"/>
        <v>28998</v>
      </c>
      <c r="G24" s="78">
        <f t="shared" si="9"/>
        <v>66179</v>
      </c>
      <c r="H24" s="78">
        <f t="shared" si="9"/>
        <v>51602.130000000005</v>
      </c>
      <c r="I24" s="284">
        <f t="shared" si="8"/>
        <v>77.973571676815908</v>
      </c>
    </row>
    <row r="25" spans="2:9">
      <c r="B25" s="74" t="s">
        <v>29</v>
      </c>
      <c r="C25" s="92">
        <f t="shared" ref="C25:H25" si="10">C94</f>
        <v>58192</v>
      </c>
      <c r="D25" s="92">
        <f t="shared" si="10"/>
        <v>59309</v>
      </c>
      <c r="E25" s="92">
        <f t="shared" si="10"/>
        <v>33302</v>
      </c>
      <c r="F25" s="92">
        <f t="shared" si="10"/>
        <v>26007</v>
      </c>
      <c r="G25" s="92">
        <f t="shared" si="10"/>
        <v>59309</v>
      </c>
      <c r="H25" s="92">
        <f t="shared" si="10"/>
        <v>48476.3</v>
      </c>
      <c r="I25" s="284">
        <f t="shared" si="8"/>
        <v>81.735149808629387</v>
      </c>
    </row>
    <row r="26" spans="2:9" ht="22.5" customHeight="1">
      <c r="B26" s="76" t="s">
        <v>177</v>
      </c>
      <c r="C26" s="75">
        <f t="shared" ref="C26:H26" si="11">C83</f>
        <v>6870</v>
      </c>
      <c r="D26" s="75">
        <f t="shared" si="11"/>
        <v>6870</v>
      </c>
      <c r="E26" s="75">
        <f t="shared" si="11"/>
        <v>3879</v>
      </c>
      <c r="F26" s="75">
        <f t="shared" si="11"/>
        <v>2991</v>
      </c>
      <c r="G26" s="75">
        <f t="shared" si="11"/>
        <v>6870</v>
      </c>
      <c r="H26" s="75">
        <f t="shared" si="11"/>
        <v>3125.83</v>
      </c>
      <c r="I26" s="284">
        <f t="shared" si="8"/>
        <v>45.499708879184858</v>
      </c>
    </row>
    <row r="27" spans="2:9">
      <c r="B27" s="81" t="s">
        <v>179</v>
      </c>
      <c r="C27" s="75">
        <f>D84</f>
        <v>250</v>
      </c>
      <c r="D27" s="75">
        <f>D84</f>
        <v>250</v>
      </c>
      <c r="E27" s="75">
        <f>E84</f>
        <v>190</v>
      </c>
      <c r="F27" s="75">
        <f>F84</f>
        <v>60</v>
      </c>
      <c r="G27" s="75">
        <f>G84</f>
        <v>250</v>
      </c>
      <c r="H27" s="75">
        <f>H84</f>
        <v>202.69</v>
      </c>
      <c r="I27" s="284">
        <f t="shared" si="8"/>
        <v>81.076000000000008</v>
      </c>
    </row>
    <row r="28" spans="2:9">
      <c r="B28" s="93" t="s">
        <v>181</v>
      </c>
      <c r="C28" s="96">
        <f t="shared" ref="C28:H28" si="12">C85+C86+C87+C88+C89+C90+C242+C286+C322</f>
        <v>18493.349999999999</v>
      </c>
      <c r="D28" s="96">
        <f t="shared" si="12"/>
        <v>17293.28</v>
      </c>
      <c r="E28" s="96">
        <f t="shared" si="12"/>
        <v>11366.300000000001</v>
      </c>
      <c r="F28" s="96">
        <f t="shared" si="12"/>
        <v>5926.9800000000005</v>
      </c>
      <c r="G28" s="96">
        <f t="shared" si="12"/>
        <v>17293.28</v>
      </c>
      <c r="H28" s="96">
        <f t="shared" si="12"/>
        <v>11389.36</v>
      </c>
      <c r="I28" s="220">
        <f t="shared" si="8"/>
        <v>65.860033492778697</v>
      </c>
    </row>
    <row r="29" spans="2:9">
      <c r="B29" s="93" t="s">
        <v>183</v>
      </c>
      <c r="C29" s="95">
        <f t="shared" ref="C29:H29" si="13">C91+C297</f>
        <v>173</v>
      </c>
      <c r="D29" s="95">
        <f t="shared" si="13"/>
        <v>1017.57</v>
      </c>
      <c r="E29" s="95">
        <f t="shared" si="13"/>
        <v>108.56</v>
      </c>
      <c r="F29" s="95">
        <f t="shared" si="13"/>
        <v>909.01</v>
      </c>
      <c r="G29" s="95">
        <f t="shared" si="13"/>
        <v>1017.5699999999999</v>
      </c>
      <c r="H29" s="95">
        <f t="shared" si="13"/>
        <v>353.39000000000004</v>
      </c>
      <c r="I29" s="220">
        <f t="shared" si="8"/>
        <v>34.728814725276891</v>
      </c>
    </row>
    <row r="30" spans="2:9">
      <c r="B30" s="93" t="s">
        <v>47</v>
      </c>
      <c r="C30" s="95">
        <v>0</v>
      </c>
      <c r="D30" s="95">
        <v>0</v>
      </c>
      <c r="E30" s="95">
        <v>0</v>
      </c>
      <c r="F30" s="95">
        <v>0</v>
      </c>
      <c r="G30" s="95">
        <v>0</v>
      </c>
      <c r="H30" s="95">
        <v>0</v>
      </c>
      <c r="I30" s="220">
        <v>0</v>
      </c>
    </row>
    <row r="31" spans="2:9">
      <c r="B31" s="98" t="s">
        <v>351</v>
      </c>
      <c r="C31" s="95">
        <f>SUM(C32:C33)</f>
        <v>17198</v>
      </c>
      <c r="D31" s="95">
        <f>SUM(D32:D34)</f>
        <v>19625.05</v>
      </c>
      <c r="E31" s="95">
        <f>SUM(E32:E34)</f>
        <v>10077.5</v>
      </c>
      <c r="F31" s="95">
        <f>SUM(F32:F34)</f>
        <v>9547.5499999999993</v>
      </c>
      <c r="G31" s="95">
        <f>SUM(G32:G34)</f>
        <v>19625.05</v>
      </c>
      <c r="H31" s="95">
        <f>SUM(H32:H34)</f>
        <v>12532.650000000001</v>
      </c>
      <c r="I31" s="220">
        <f t="shared" ref="I31:I40" si="14">H31/G31*100</f>
        <v>63.860474240829966</v>
      </c>
    </row>
    <row r="32" spans="2:9">
      <c r="B32" s="74" t="s">
        <v>188</v>
      </c>
      <c r="C32" s="72">
        <f t="shared" ref="C32:H32" si="15">C97</f>
        <v>15244</v>
      </c>
      <c r="D32" s="72">
        <f t="shared" si="15"/>
        <v>17345.05</v>
      </c>
      <c r="E32" s="72">
        <f t="shared" si="15"/>
        <v>9097.5</v>
      </c>
      <c r="F32" s="72">
        <f t="shared" si="15"/>
        <v>8247.5499999999993</v>
      </c>
      <c r="G32" s="72">
        <f t="shared" si="15"/>
        <v>17345.05</v>
      </c>
      <c r="H32" s="72">
        <f t="shared" si="15"/>
        <v>11810.150000000001</v>
      </c>
      <c r="I32" s="284">
        <f t="shared" si="14"/>
        <v>68.089454916532404</v>
      </c>
    </row>
    <row r="33" spans="2:9">
      <c r="B33" s="305" t="s">
        <v>300</v>
      </c>
      <c r="C33" s="72">
        <f t="shared" ref="C33:H33" si="16">C106</f>
        <v>1954</v>
      </c>
      <c r="D33" s="72">
        <f t="shared" si="16"/>
        <v>2252.8000000000002</v>
      </c>
      <c r="E33" s="72">
        <f t="shared" si="16"/>
        <v>980</v>
      </c>
      <c r="F33" s="72">
        <f t="shared" si="16"/>
        <v>1272.8000000000002</v>
      </c>
      <c r="G33" s="72">
        <f t="shared" si="16"/>
        <v>2252.8000000000002</v>
      </c>
      <c r="H33" s="72">
        <f t="shared" si="16"/>
        <v>716.65</v>
      </c>
      <c r="I33" s="284">
        <f t="shared" si="14"/>
        <v>31.811523437499993</v>
      </c>
    </row>
    <row r="34" spans="2:9">
      <c r="B34" s="305" t="s">
        <v>27</v>
      </c>
      <c r="C34" s="72">
        <v>0</v>
      </c>
      <c r="D34" s="72">
        <f>D251</f>
        <v>27.2</v>
      </c>
      <c r="E34" s="72">
        <f>E251</f>
        <v>0</v>
      </c>
      <c r="F34" s="72">
        <f>F251</f>
        <v>27.2</v>
      </c>
      <c r="G34" s="72">
        <f>G251</f>
        <v>27.2</v>
      </c>
      <c r="H34" s="72">
        <f>H251</f>
        <v>5.85</v>
      </c>
      <c r="I34" s="284"/>
    </row>
    <row r="35" spans="2:9">
      <c r="B35" s="104" t="s">
        <v>352</v>
      </c>
      <c r="C35" s="107">
        <f t="shared" ref="C35:H35" si="17">SUM(C36+C47+C48+C49+C53+C52)</f>
        <v>168616.35</v>
      </c>
      <c r="D35" s="107">
        <f>SUM(D36+D47+D48+D49+D53+D52)</f>
        <v>172037.90000000002</v>
      </c>
      <c r="E35" s="107">
        <f t="shared" si="17"/>
        <v>98499.360000000015</v>
      </c>
      <c r="F35" s="107">
        <f t="shared" si="17"/>
        <v>73538.540000000008</v>
      </c>
      <c r="G35" s="107">
        <f t="shared" si="17"/>
        <v>172037.90000000002</v>
      </c>
      <c r="H35" s="107">
        <f t="shared" si="17"/>
        <v>130021.49</v>
      </c>
      <c r="I35" s="283">
        <f t="shared" si="14"/>
        <v>75.577236178772239</v>
      </c>
    </row>
    <row r="36" spans="2:9">
      <c r="B36" s="100" t="s">
        <v>353</v>
      </c>
      <c r="C36" s="95">
        <f t="shared" ref="C36:H36" si="18">SUM(C37:C46)</f>
        <v>158866.43</v>
      </c>
      <c r="D36" s="95">
        <f t="shared" si="18"/>
        <v>153506.13</v>
      </c>
      <c r="E36" s="95">
        <f>SUM(E37:E46)</f>
        <v>92060.44</v>
      </c>
      <c r="F36" s="95">
        <f t="shared" si="18"/>
        <v>61445.69000000001</v>
      </c>
      <c r="G36" s="95">
        <f t="shared" si="18"/>
        <v>153506.13</v>
      </c>
      <c r="H36" s="95">
        <f t="shared" si="18"/>
        <v>124303.58</v>
      </c>
      <c r="I36" s="220">
        <f t="shared" si="14"/>
        <v>80.976297168067489</v>
      </c>
    </row>
    <row r="37" spans="2:9">
      <c r="B37" s="84" t="s">
        <v>194</v>
      </c>
      <c r="C37" s="72">
        <f t="shared" ref="C37:H37" si="19">C221+C276+C311</f>
        <v>81780.039999999994</v>
      </c>
      <c r="D37" s="72">
        <f t="shared" si="19"/>
        <v>78229.490000000005</v>
      </c>
      <c r="E37" s="72">
        <f t="shared" si="19"/>
        <v>45723.549999999996</v>
      </c>
      <c r="F37" s="72">
        <f t="shared" si="19"/>
        <v>32505.94</v>
      </c>
      <c r="G37" s="72">
        <f t="shared" si="19"/>
        <v>78229.490000000005</v>
      </c>
      <c r="H37" s="72">
        <f t="shared" si="19"/>
        <v>65148.789999999994</v>
      </c>
      <c r="I37" s="284">
        <f t="shared" si="14"/>
        <v>83.279067778659922</v>
      </c>
    </row>
    <row r="38" spans="2:9">
      <c r="B38" s="84" t="s">
        <v>196</v>
      </c>
      <c r="C38" s="72">
        <f t="shared" ref="C38:H38" si="20">C222+C277+C301+C341</f>
        <v>38605.360000000001</v>
      </c>
      <c r="D38" s="72">
        <f>D222+D277+D301+D341</f>
        <v>33694.009999999995</v>
      </c>
      <c r="E38" s="72">
        <f t="shared" si="20"/>
        <v>20969.760000000002</v>
      </c>
      <c r="F38" s="72">
        <f t="shared" si="20"/>
        <v>12724.25</v>
      </c>
      <c r="G38" s="72">
        <f t="shared" si="20"/>
        <v>33694.009999999995</v>
      </c>
      <c r="H38" s="72">
        <f t="shared" si="20"/>
        <v>25640.420000000002</v>
      </c>
      <c r="I38" s="284">
        <f t="shared" si="14"/>
        <v>76.097858343367292</v>
      </c>
    </row>
    <row r="39" spans="2:9">
      <c r="B39" s="80" t="s">
        <v>73</v>
      </c>
      <c r="C39" s="72">
        <f>C223</f>
        <v>3210</v>
      </c>
      <c r="D39" s="72">
        <f t="shared" ref="D39:H41" si="21">D223</f>
        <v>3210</v>
      </c>
      <c r="E39" s="72">
        <f t="shared" si="21"/>
        <v>2370</v>
      </c>
      <c r="F39" s="72">
        <f t="shared" si="21"/>
        <v>840</v>
      </c>
      <c r="G39" s="72">
        <f t="shared" si="21"/>
        <v>3210</v>
      </c>
      <c r="H39" s="72">
        <f t="shared" si="21"/>
        <v>3200</v>
      </c>
      <c r="I39" s="284">
        <f t="shared" si="14"/>
        <v>99.688473520249218</v>
      </c>
    </row>
    <row r="40" spans="2:9">
      <c r="B40" s="84" t="s">
        <v>199</v>
      </c>
      <c r="C40" s="72">
        <f>C224</f>
        <v>28426</v>
      </c>
      <c r="D40" s="72">
        <f t="shared" si="21"/>
        <v>30600</v>
      </c>
      <c r="E40" s="72">
        <f t="shared" si="21"/>
        <v>19300</v>
      </c>
      <c r="F40" s="72">
        <f t="shared" si="21"/>
        <v>11300</v>
      </c>
      <c r="G40" s="72">
        <f t="shared" si="21"/>
        <v>30600</v>
      </c>
      <c r="H40" s="72">
        <f t="shared" si="21"/>
        <v>26614.799999999999</v>
      </c>
      <c r="I40" s="284">
        <f t="shared" si="14"/>
        <v>86.976470588235287</v>
      </c>
    </row>
    <row r="41" spans="2:9">
      <c r="B41" s="80" t="s">
        <v>201</v>
      </c>
      <c r="C41" s="72">
        <f>C225</f>
        <v>100</v>
      </c>
      <c r="D41" s="72">
        <f t="shared" si="21"/>
        <v>71.48</v>
      </c>
      <c r="E41" s="72">
        <f t="shared" si="21"/>
        <v>0</v>
      </c>
      <c r="F41" s="72">
        <f t="shared" si="21"/>
        <v>71.48</v>
      </c>
      <c r="G41" s="72">
        <f t="shared" si="21"/>
        <v>71.48</v>
      </c>
      <c r="H41" s="72">
        <f t="shared" si="21"/>
        <v>0</v>
      </c>
      <c r="I41" s="284">
        <v>0</v>
      </c>
    </row>
    <row r="42" spans="2:9">
      <c r="B42" s="84" t="s">
        <v>203</v>
      </c>
      <c r="C42" s="72">
        <f t="shared" ref="C42:H42" si="22">C226-C250</f>
        <v>20</v>
      </c>
      <c r="D42" s="72">
        <f>D226-D250</f>
        <v>20</v>
      </c>
      <c r="E42" s="72">
        <f t="shared" si="22"/>
        <v>12.500000000000455</v>
      </c>
      <c r="F42" s="72">
        <f t="shared" si="22"/>
        <v>7.5</v>
      </c>
      <c r="G42" s="72">
        <f t="shared" si="22"/>
        <v>20</v>
      </c>
      <c r="H42" s="72">
        <f t="shared" si="22"/>
        <v>17.989999999999782</v>
      </c>
      <c r="I42" s="284">
        <f>H42/G42*100</f>
        <v>89.949999999998909</v>
      </c>
    </row>
    <row r="43" spans="2:9">
      <c r="B43" s="74" t="s">
        <v>2</v>
      </c>
      <c r="C43" s="72">
        <v>0</v>
      </c>
      <c r="D43" s="72">
        <f>D227</f>
        <v>39</v>
      </c>
      <c r="E43" s="72">
        <f>E227</f>
        <v>0</v>
      </c>
      <c r="F43" s="72">
        <f>F227</f>
        <v>39</v>
      </c>
      <c r="G43" s="72">
        <f>G227</f>
        <v>39</v>
      </c>
      <c r="H43" s="72">
        <f>H111</f>
        <v>35.5</v>
      </c>
      <c r="I43" s="284">
        <f>H43/G43*100</f>
        <v>91.025641025641022</v>
      </c>
    </row>
    <row r="44" spans="2:9">
      <c r="B44" s="306" t="s">
        <v>307</v>
      </c>
      <c r="C44" s="72">
        <f t="shared" ref="C44:H44" si="23">C228+C342</f>
        <v>3300.03</v>
      </c>
      <c r="D44" s="72">
        <f>D228+D342</f>
        <v>4005.03</v>
      </c>
      <c r="E44" s="72">
        <f t="shared" si="23"/>
        <v>1763.03</v>
      </c>
      <c r="F44" s="72">
        <f t="shared" si="23"/>
        <v>2242</v>
      </c>
      <c r="G44" s="72">
        <f t="shared" si="23"/>
        <v>4005.03</v>
      </c>
      <c r="H44" s="72">
        <f t="shared" si="23"/>
        <v>1124.77</v>
      </c>
      <c r="I44" s="284">
        <v>0</v>
      </c>
    </row>
    <row r="45" spans="2:9">
      <c r="B45" s="80" t="s">
        <v>1</v>
      </c>
      <c r="C45" s="72">
        <f t="shared" ref="C45:H45" si="24">C229+C313</f>
        <v>3244</v>
      </c>
      <c r="D45" s="72">
        <f t="shared" si="24"/>
        <v>3457.49</v>
      </c>
      <c r="E45" s="72">
        <f t="shared" si="24"/>
        <v>1814.8</v>
      </c>
      <c r="F45" s="72">
        <f t="shared" si="24"/>
        <v>1642.69</v>
      </c>
      <c r="G45" s="72">
        <f t="shared" si="24"/>
        <v>3457.49</v>
      </c>
      <c r="H45" s="72">
        <f t="shared" si="24"/>
        <v>2428.8100000000004</v>
      </c>
      <c r="I45" s="284">
        <f>H45/G45*100</f>
        <v>70.247780904644713</v>
      </c>
    </row>
    <row r="46" spans="2:9">
      <c r="B46" s="80" t="s">
        <v>0</v>
      </c>
      <c r="C46" s="72">
        <f t="shared" ref="C46:H46" si="25">C230</f>
        <v>181</v>
      </c>
      <c r="D46" s="72">
        <f t="shared" si="25"/>
        <v>179.63</v>
      </c>
      <c r="E46" s="72">
        <f t="shared" si="25"/>
        <v>106.8</v>
      </c>
      <c r="F46" s="72">
        <f t="shared" si="25"/>
        <v>72.83</v>
      </c>
      <c r="G46" s="72">
        <f t="shared" si="25"/>
        <v>179.63</v>
      </c>
      <c r="H46" s="72">
        <f t="shared" si="25"/>
        <v>92.5</v>
      </c>
      <c r="I46" s="284">
        <f>H46/G46*100</f>
        <v>51.494739186104773</v>
      </c>
    </row>
    <row r="47" spans="2:9">
      <c r="B47" s="100" t="s">
        <v>208</v>
      </c>
      <c r="C47" s="95">
        <f>C232+C343</f>
        <v>5497.07</v>
      </c>
      <c r="D47" s="95">
        <f>D232+D343+D314</f>
        <v>12648.41</v>
      </c>
      <c r="E47" s="95">
        <f>E232+E343+E314</f>
        <v>4302.07</v>
      </c>
      <c r="F47" s="95">
        <f>F232+F343+F314</f>
        <v>8346.34</v>
      </c>
      <c r="G47" s="95">
        <f>G232+G343+G314</f>
        <v>12648.41</v>
      </c>
      <c r="H47" s="95">
        <f>H232+H343+H314</f>
        <v>4651.3399999999992</v>
      </c>
      <c r="I47" s="220">
        <f>H47/G47*100</f>
        <v>36.774108366189893</v>
      </c>
    </row>
    <row r="48" spans="2:9">
      <c r="B48" s="100" t="s">
        <v>255</v>
      </c>
      <c r="C48" s="95">
        <f t="shared" ref="C48:H48" si="26">C233</f>
        <v>100</v>
      </c>
      <c r="D48" s="95">
        <f t="shared" si="26"/>
        <v>2410</v>
      </c>
      <c r="E48" s="95">
        <f t="shared" si="26"/>
        <v>100</v>
      </c>
      <c r="F48" s="95">
        <f t="shared" si="26"/>
        <v>2310</v>
      </c>
      <c r="G48" s="95">
        <f t="shared" si="26"/>
        <v>2410</v>
      </c>
      <c r="H48" s="95">
        <f t="shared" si="26"/>
        <v>109.1</v>
      </c>
      <c r="I48" s="220">
        <v>0</v>
      </c>
    </row>
    <row r="49" spans="2:9">
      <c r="B49" s="100" t="s">
        <v>354</v>
      </c>
      <c r="C49" s="95">
        <f t="shared" ref="C49:H49" si="27">SUM(C50:C51)</f>
        <v>4538.91</v>
      </c>
      <c r="D49" s="95">
        <f t="shared" si="27"/>
        <v>4538.91</v>
      </c>
      <c r="E49" s="95">
        <f t="shared" si="27"/>
        <v>2413.91</v>
      </c>
      <c r="F49" s="95">
        <f t="shared" si="27"/>
        <v>2125</v>
      </c>
      <c r="G49" s="95">
        <f t="shared" si="27"/>
        <v>4538.91</v>
      </c>
      <c r="H49" s="95">
        <f t="shared" si="27"/>
        <v>2031.96</v>
      </c>
      <c r="I49" s="220">
        <f>H49/G49*100</f>
        <v>44.767576356437999</v>
      </c>
    </row>
    <row r="50" spans="2:9">
      <c r="B50" s="74" t="s">
        <v>212</v>
      </c>
      <c r="C50" s="72">
        <v>0</v>
      </c>
      <c r="D50" s="72">
        <v>0</v>
      </c>
      <c r="E50" s="72">
        <v>0</v>
      </c>
      <c r="F50" s="72">
        <v>0</v>
      </c>
      <c r="G50" s="72">
        <v>0</v>
      </c>
      <c r="H50" s="72">
        <v>0</v>
      </c>
      <c r="I50" s="284">
        <v>0</v>
      </c>
    </row>
    <row r="51" spans="2:9" ht="15.75" customHeight="1">
      <c r="B51" s="85" t="s">
        <v>214</v>
      </c>
      <c r="C51" s="72">
        <f t="shared" ref="C51:H51" si="28">C231+C344</f>
        <v>4538.91</v>
      </c>
      <c r="D51" s="72">
        <f t="shared" si="28"/>
        <v>4538.91</v>
      </c>
      <c r="E51" s="72">
        <f t="shared" si="28"/>
        <v>2413.91</v>
      </c>
      <c r="F51" s="72">
        <f t="shared" si="28"/>
        <v>2125</v>
      </c>
      <c r="G51" s="72">
        <f t="shared" si="28"/>
        <v>4538.91</v>
      </c>
      <c r="H51" s="72">
        <f t="shared" si="28"/>
        <v>2031.96</v>
      </c>
      <c r="I51" s="284">
        <f>H51/G51*100</f>
        <v>44.767576356437999</v>
      </c>
    </row>
    <row r="52" spans="2:9" ht="15" customHeight="1">
      <c r="B52" s="102" t="s">
        <v>226</v>
      </c>
      <c r="C52" s="95">
        <f t="shared" ref="C52:H52" si="29">C234+C278</f>
        <v>-386.06</v>
      </c>
      <c r="D52" s="95">
        <f t="shared" si="29"/>
        <v>-1065.55</v>
      </c>
      <c r="E52" s="95">
        <f t="shared" si="29"/>
        <v>-377.06</v>
      </c>
      <c r="F52" s="95">
        <f t="shared" si="29"/>
        <v>-688.49</v>
      </c>
      <c r="G52" s="95">
        <f t="shared" si="29"/>
        <v>-1065.55</v>
      </c>
      <c r="H52" s="95">
        <f t="shared" si="29"/>
        <v>-1074.4900000000002</v>
      </c>
      <c r="I52" s="220">
        <f>H52/G52*100</f>
        <v>100.8390033316128</v>
      </c>
    </row>
    <row r="53" spans="2:9">
      <c r="B53" s="102" t="s">
        <v>216</v>
      </c>
      <c r="C53" s="72"/>
      <c r="D53" s="72"/>
      <c r="E53" s="72"/>
      <c r="F53" s="72"/>
      <c r="G53" s="72"/>
      <c r="H53" s="72"/>
      <c r="I53" s="284"/>
    </row>
    <row r="54" spans="2:9" ht="15.75" customHeight="1">
      <c r="B54" s="286" t="s">
        <v>217</v>
      </c>
      <c r="C54" s="95">
        <f t="shared" ref="C54:H54" si="30">SUM(C14-C35)</f>
        <v>0</v>
      </c>
      <c r="D54" s="95">
        <f t="shared" si="30"/>
        <v>-2.9103830456733704E-11</v>
      </c>
      <c r="E54" s="95">
        <f t="shared" si="30"/>
        <v>-1.4551915228366852E-11</v>
      </c>
      <c r="F54" s="95">
        <f t="shared" si="30"/>
        <v>0</v>
      </c>
      <c r="G54" s="95">
        <f t="shared" si="30"/>
        <v>-2.9103830456733704E-11</v>
      </c>
      <c r="H54" s="95">
        <f t="shared" si="30"/>
        <v>5855.2499999999854</v>
      </c>
      <c r="I54" s="284"/>
    </row>
    <row r="55" spans="2:9">
      <c r="B55" s="287" t="s">
        <v>24</v>
      </c>
      <c r="C55" s="288">
        <f t="shared" ref="C55:H55" si="31">C108</f>
        <v>7355</v>
      </c>
      <c r="D55" s="288">
        <f t="shared" si="31"/>
        <v>6368.4400000000005</v>
      </c>
      <c r="E55" s="288">
        <f t="shared" si="31"/>
        <v>3656.62</v>
      </c>
      <c r="F55" s="288">
        <f t="shared" si="31"/>
        <v>2711.82</v>
      </c>
      <c r="G55" s="288">
        <f t="shared" si="31"/>
        <v>6368.4400000000005</v>
      </c>
      <c r="H55" s="288">
        <f t="shared" si="31"/>
        <v>5185.2299999999996</v>
      </c>
      <c r="I55" s="284">
        <f t="shared" ref="I55:I69" si="32">H55/G55*100</f>
        <v>81.420724698670298</v>
      </c>
    </row>
    <row r="56" spans="2:9">
      <c r="B56" s="287" t="s">
        <v>23</v>
      </c>
      <c r="C56" s="288">
        <f t="shared" ref="C56:H56" si="33">C114+C253+C326-C116</f>
        <v>1365.91</v>
      </c>
      <c r="D56" s="288">
        <f t="shared" si="33"/>
        <v>1453.7300000000002</v>
      </c>
      <c r="E56" s="288">
        <f t="shared" si="33"/>
        <v>934.91000000000008</v>
      </c>
      <c r="F56" s="288">
        <f t="shared" si="33"/>
        <v>518.82000000000005</v>
      </c>
      <c r="G56" s="288">
        <f t="shared" si="33"/>
        <v>1453.7300000000002</v>
      </c>
      <c r="H56" s="288">
        <f t="shared" si="33"/>
        <v>729.11999999999989</v>
      </c>
      <c r="I56" s="284">
        <f t="shared" si="32"/>
        <v>50.155118213148228</v>
      </c>
    </row>
    <row r="57" spans="2:9">
      <c r="B57" s="287" t="s">
        <v>73</v>
      </c>
      <c r="C57" s="288">
        <f t="shared" ref="C57:H57" si="34">C121</f>
        <v>3210</v>
      </c>
      <c r="D57" s="288">
        <f t="shared" si="34"/>
        <v>3210</v>
      </c>
      <c r="E57" s="288">
        <f t="shared" si="34"/>
        <v>2370</v>
      </c>
      <c r="F57" s="288">
        <f t="shared" si="34"/>
        <v>840</v>
      </c>
      <c r="G57" s="288">
        <f t="shared" si="34"/>
        <v>3210</v>
      </c>
      <c r="H57" s="288">
        <f t="shared" si="34"/>
        <v>3200</v>
      </c>
      <c r="I57" s="284">
        <f t="shared" si="32"/>
        <v>99.688473520249218</v>
      </c>
    </row>
    <row r="58" spans="2:9">
      <c r="B58" s="287" t="s">
        <v>22</v>
      </c>
      <c r="C58" s="288">
        <f t="shared" ref="C58:H58" si="35">C124</f>
        <v>20</v>
      </c>
      <c r="D58" s="288">
        <f t="shared" si="35"/>
        <v>20</v>
      </c>
      <c r="E58" s="288">
        <f t="shared" si="35"/>
        <v>12.5</v>
      </c>
      <c r="F58" s="288">
        <f t="shared" si="35"/>
        <v>7.5</v>
      </c>
      <c r="G58" s="288">
        <f t="shared" si="35"/>
        <v>20</v>
      </c>
      <c r="H58" s="288">
        <f t="shared" si="35"/>
        <v>17.989999999999998</v>
      </c>
      <c r="I58" s="284">
        <f t="shared" si="32"/>
        <v>89.95</v>
      </c>
    </row>
    <row r="59" spans="2:9">
      <c r="B59" s="287" t="s">
        <v>21</v>
      </c>
      <c r="C59" s="288">
        <f t="shared" ref="C59:H59" si="36">C127+C257-C130</f>
        <v>5022</v>
      </c>
      <c r="D59" s="288">
        <f t="shared" si="36"/>
        <v>4126.78</v>
      </c>
      <c r="E59" s="288">
        <f t="shared" si="36"/>
        <v>2565.4300000000003</v>
      </c>
      <c r="F59" s="288">
        <f t="shared" si="36"/>
        <v>1561.35</v>
      </c>
      <c r="G59" s="288">
        <f t="shared" si="36"/>
        <v>4126.78</v>
      </c>
      <c r="H59" s="288">
        <f t="shared" si="36"/>
        <v>3826</v>
      </c>
      <c r="I59" s="284">
        <f t="shared" si="32"/>
        <v>92.711508730778007</v>
      </c>
    </row>
    <row r="60" spans="2:9">
      <c r="B60" s="287" t="s">
        <v>20</v>
      </c>
      <c r="C60" s="288">
        <f t="shared" ref="C60:H60" si="37">C134+C299</f>
        <v>64854.34</v>
      </c>
      <c r="D60" s="288">
        <f t="shared" si="37"/>
        <v>66668.540000000008</v>
      </c>
      <c r="E60" s="288">
        <f t="shared" si="37"/>
        <v>38212.410000000003</v>
      </c>
      <c r="F60" s="288">
        <f t="shared" si="37"/>
        <v>28456.13</v>
      </c>
      <c r="G60" s="288">
        <f t="shared" si="37"/>
        <v>66668.540000000008</v>
      </c>
      <c r="H60" s="288">
        <f t="shared" si="37"/>
        <v>53597.880000000005</v>
      </c>
      <c r="I60" s="284">
        <f t="shared" si="32"/>
        <v>80.394560912838344</v>
      </c>
    </row>
    <row r="61" spans="2:9">
      <c r="B61" s="287" t="s">
        <v>19</v>
      </c>
      <c r="C61" s="288">
        <f t="shared" ref="C61:H61" si="38">C146</f>
        <v>2808</v>
      </c>
      <c r="D61" s="288">
        <f t="shared" si="38"/>
        <v>2824.8500000000004</v>
      </c>
      <c r="E61" s="288">
        <f t="shared" si="38"/>
        <v>1594.5</v>
      </c>
      <c r="F61" s="288">
        <f t="shared" si="38"/>
        <v>1230.3500000000001</v>
      </c>
      <c r="G61" s="288">
        <f t="shared" si="38"/>
        <v>2824.8500000000004</v>
      </c>
      <c r="H61" s="288">
        <f t="shared" si="38"/>
        <v>2463.1799999999998</v>
      </c>
      <c r="I61" s="284">
        <f t="shared" si="32"/>
        <v>87.196842310211139</v>
      </c>
    </row>
    <row r="62" spans="2:9">
      <c r="B62" s="287" t="s">
        <v>18</v>
      </c>
      <c r="C62" s="288">
        <f t="shared" ref="C62:H62" si="39">C153-C156+C262</f>
        <v>7689</v>
      </c>
      <c r="D62" s="288">
        <f t="shared" si="39"/>
        <v>6877.3</v>
      </c>
      <c r="E62" s="288">
        <f t="shared" si="39"/>
        <v>4226.92</v>
      </c>
      <c r="F62" s="288">
        <f t="shared" si="39"/>
        <v>2650.38</v>
      </c>
      <c r="G62" s="288">
        <f t="shared" si="39"/>
        <v>6877.3</v>
      </c>
      <c r="H62" s="288">
        <f t="shared" si="39"/>
        <v>5532.7800000000007</v>
      </c>
      <c r="I62" s="284">
        <f t="shared" si="32"/>
        <v>80.44988585636807</v>
      </c>
    </row>
    <row r="63" spans="2:9">
      <c r="B63" s="287" t="s">
        <v>17</v>
      </c>
      <c r="C63" s="288">
        <f t="shared" ref="C63:H63" si="40">C167-C170+C269+C329</f>
        <v>16940.03</v>
      </c>
      <c r="D63" s="288">
        <f t="shared" si="40"/>
        <v>17070.579999999998</v>
      </c>
      <c r="E63" s="288">
        <f t="shared" si="40"/>
        <v>8867.130000000001</v>
      </c>
      <c r="F63" s="288">
        <f t="shared" si="40"/>
        <v>8203.4500000000007</v>
      </c>
      <c r="G63" s="288">
        <f t="shared" si="40"/>
        <v>17070.579999999998</v>
      </c>
      <c r="H63" s="288">
        <f t="shared" si="40"/>
        <v>11029.529999999999</v>
      </c>
      <c r="I63" s="284">
        <f t="shared" si="32"/>
        <v>64.611337166048258</v>
      </c>
    </row>
    <row r="64" spans="2:9">
      <c r="B64" s="287" t="s">
        <v>16</v>
      </c>
      <c r="C64" s="288">
        <f t="shared" ref="C64:H64" si="41">C182+C332</f>
        <v>19850.07</v>
      </c>
      <c r="D64" s="288">
        <f t="shared" si="41"/>
        <v>13974.48</v>
      </c>
      <c r="E64" s="288">
        <f t="shared" si="41"/>
        <v>10898.9</v>
      </c>
      <c r="F64" s="288">
        <f t="shared" si="41"/>
        <v>3075.5800000000008</v>
      </c>
      <c r="G64" s="288">
        <f t="shared" si="41"/>
        <v>13974.48</v>
      </c>
      <c r="H64" s="288">
        <f t="shared" si="41"/>
        <v>10469.24</v>
      </c>
      <c r="I64" s="284">
        <f t="shared" si="32"/>
        <v>74.916848426560406</v>
      </c>
    </row>
    <row r="65" spans="1:14">
      <c r="B65" s="287" t="s">
        <v>15</v>
      </c>
      <c r="C65" s="288">
        <f t="shared" ref="C65:H65" si="42">C191</f>
        <v>3512</v>
      </c>
      <c r="D65" s="288">
        <f t="shared" si="42"/>
        <v>2938.9</v>
      </c>
      <c r="E65" s="288">
        <f t="shared" si="42"/>
        <v>1650</v>
      </c>
      <c r="F65" s="288">
        <f t="shared" si="42"/>
        <v>1288.9000000000001</v>
      </c>
      <c r="G65" s="288">
        <f t="shared" si="42"/>
        <v>2938.9</v>
      </c>
      <c r="H65" s="288">
        <f t="shared" si="42"/>
        <v>2173.3000000000002</v>
      </c>
      <c r="I65" s="284">
        <f t="shared" si="32"/>
        <v>73.949436864132849</v>
      </c>
    </row>
    <row r="66" spans="1:14">
      <c r="B66" s="287" t="s">
        <v>14</v>
      </c>
      <c r="C66" s="288">
        <f t="shared" ref="C66:H66" si="43">C198</f>
        <v>3907</v>
      </c>
      <c r="D66" s="288">
        <f t="shared" si="43"/>
        <v>3907</v>
      </c>
      <c r="E66" s="288">
        <f t="shared" si="43"/>
        <v>1882</v>
      </c>
      <c r="F66" s="288">
        <f t="shared" si="43"/>
        <v>2025</v>
      </c>
      <c r="G66" s="288">
        <f t="shared" si="43"/>
        <v>3907</v>
      </c>
      <c r="H66" s="288">
        <f t="shared" si="43"/>
        <v>1839.56</v>
      </c>
      <c r="I66" s="284">
        <f t="shared" si="32"/>
        <v>47.083695930381367</v>
      </c>
    </row>
    <row r="67" spans="1:14">
      <c r="B67" s="287" t="s">
        <v>13</v>
      </c>
      <c r="C67" s="288">
        <f t="shared" ref="C67:H67" si="44">C203</f>
        <v>28860</v>
      </c>
      <c r="D67" s="288">
        <f t="shared" si="44"/>
        <v>35998.269999999997</v>
      </c>
      <c r="E67" s="288">
        <f t="shared" si="44"/>
        <v>19452</v>
      </c>
      <c r="F67" s="288">
        <f t="shared" si="44"/>
        <v>16546.27</v>
      </c>
      <c r="G67" s="288">
        <f t="shared" si="44"/>
        <v>35998.269999999997</v>
      </c>
      <c r="H67" s="288">
        <f t="shared" si="44"/>
        <v>27081.07</v>
      </c>
      <c r="I67" s="284">
        <f t="shared" si="32"/>
        <v>75.228809606683882</v>
      </c>
    </row>
    <row r="68" spans="1:14">
      <c r="B68" s="287" t="s">
        <v>12</v>
      </c>
      <c r="C68" s="288">
        <f t="shared" ref="C68:H69" si="45">C211</f>
        <v>30</v>
      </c>
      <c r="D68" s="288">
        <f t="shared" si="45"/>
        <v>27.5</v>
      </c>
      <c r="E68" s="288">
        <f t="shared" si="45"/>
        <v>16</v>
      </c>
      <c r="F68" s="288">
        <f t="shared" si="45"/>
        <v>11.5</v>
      </c>
      <c r="G68" s="288">
        <f t="shared" si="45"/>
        <v>27.5</v>
      </c>
      <c r="H68" s="288">
        <f t="shared" si="45"/>
        <v>25.08</v>
      </c>
      <c r="I68" s="284">
        <f t="shared" si="32"/>
        <v>91.199999999999989</v>
      </c>
    </row>
    <row r="69" spans="1:14">
      <c r="B69" s="287" t="s">
        <v>11</v>
      </c>
      <c r="C69" s="288">
        <f t="shared" si="45"/>
        <v>3193</v>
      </c>
      <c r="D69" s="288">
        <f t="shared" si="45"/>
        <v>6571.53</v>
      </c>
      <c r="E69" s="288">
        <f t="shared" si="45"/>
        <v>2160.04</v>
      </c>
      <c r="F69" s="288">
        <f t="shared" si="45"/>
        <v>4411.49</v>
      </c>
      <c r="G69" s="288">
        <f t="shared" si="45"/>
        <v>6571.53</v>
      </c>
      <c r="H69" s="288">
        <f t="shared" si="45"/>
        <v>2851.5299999999997</v>
      </c>
      <c r="I69" s="284">
        <f t="shared" si="32"/>
        <v>43.392178077251415</v>
      </c>
    </row>
    <row r="71" spans="1:14">
      <c r="B71" s="261" t="s">
        <v>406</v>
      </c>
      <c r="C71" s="289"/>
      <c r="D71" s="289"/>
      <c r="E71" s="289"/>
      <c r="F71" s="289"/>
      <c r="G71" s="289"/>
    </row>
    <row r="72" spans="1:14">
      <c r="G72" t="s">
        <v>76</v>
      </c>
    </row>
    <row r="73" spans="1:14">
      <c r="A73" s="8" t="s">
        <v>36</v>
      </c>
      <c r="B73" s="52" t="s">
        <v>35</v>
      </c>
      <c r="C73" s="48" t="s">
        <v>71</v>
      </c>
      <c r="D73" s="48" t="s">
        <v>71</v>
      </c>
      <c r="E73" s="48" t="s">
        <v>71</v>
      </c>
      <c r="F73" s="48" t="s">
        <v>71</v>
      </c>
      <c r="G73" s="60" t="s">
        <v>71</v>
      </c>
      <c r="H73" s="290" t="s">
        <v>34</v>
      </c>
      <c r="I73" s="291"/>
    </row>
    <row r="74" spans="1:14" ht="15">
      <c r="A74" s="47" t="s">
        <v>32</v>
      </c>
      <c r="B74" s="53"/>
      <c r="C74" s="49" t="s">
        <v>77</v>
      </c>
      <c r="D74" s="49" t="s">
        <v>321</v>
      </c>
      <c r="E74" s="49" t="s">
        <v>325</v>
      </c>
      <c r="F74" s="49" t="s">
        <v>401</v>
      </c>
      <c r="G74" s="61" t="s">
        <v>400</v>
      </c>
      <c r="H74" s="292" t="s">
        <v>399</v>
      </c>
      <c r="I74" s="293" t="s">
        <v>33</v>
      </c>
      <c r="N74" s="323"/>
    </row>
    <row r="75" spans="1:14">
      <c r="A75" s="55"/>
      <c r="B75" s="54"/>
      <c r="C75" s="50" t="s">
        <v>245</v>
      </c>
      <c r="D75" s="50" t="s">
        <v>245</v>
      </c>
      <c r="E75" s="50" t="s">
        <v>245</v>
      </c>
      <c r="F75" s="50" t="s">
        <v>245</v>
      </c>
      <c r="G75" s="62" t="s">
        <v>245</v>
      </c>
      <c r="H75" s="294">
        <v>2010</v>
      </c>
      <c r="I75" s="51"/>
      <c r="J75" s="110"/>
      <c r="K75" s="110" t="s">
        <v>376</v>
      </c>
      <c r="L75" s="25"/>
      <c r="M75" s="25"/>
      <c r="N75" s="323"/>
    </row>
    <row r="76" spans="1:14">
      <c r="A76" s="6" t="s">
        <v>31</v>
      </c>
      <c r="B76" s="6" t="s">
        <v>30</v>
      </c>
      <c r="C76" s="6">
        <v>1</v>
      </c>
      <c r="D76" s="6">
        <v>2</v>
      </c>
      <c r="E76" s="6">
        <v>3</v>
      </c>
      <c r="F76" s="6">
        <v>4</v>
      </c>
      <c r="G76" s="44" t="s">
        <v>342</v>
      </c>
      <c r="H76" s="51" t="s">
        <v>355</v>
      </c>
      <c r="I76" s="6" t="s">
        <v>343</v>
      </c>
      <c r="K76" s="352">
        <v>40452</v>
      </c>
      <c r="N76" s="323"/>
    </row>
    <row r="77" spans="1:14">
      <c r="A77" s="4">
        <v>1</v>
      </c>
      <c r="B77" s="16" t="s">
        <v>50</v>
      </c>
      <c r="C77" s="12">
        <f t="shared" ref="C77:H77" si="46">C78+C79+C80+C82+C84+C85+C86+C87+C88+C89+C90+C91+C92+C93+C83+C81</f>
        <v>83460</v>
      </c>
      <c r="D77" s="12">
        <f t="shared" si="46"/>
        <v>84537.57</v>
      </c>
      <c r="E77" s="12">
        <f t="shared" si="46"/>
        <v>48800.56</v>
      </c>
      <c r="F77" s="12">
        <f t="shared" si="46"/>
        <v>35737.01</v>
      </c>
      <c r="G77" s="12">
        <f t="shared" si="46"/>
        <v>84537.57</v>
      </c>
      <c r="H77" s="12">
        <f t="shared" si="46"/>
        <v>69613.990000000005</v>
      </c>
      <c r="I77" s="18">
        <f>H77/G77*100</f>
        <v>82.346807460872128</v>
      </c>
      <c r="K77" s="22" t="s">
        <v>387</v>
      </c>
    </row>
    <row r="78" spans="1:14">
      <c r="A78" s="3"/>
      <c r="B78" s="9" t="s">
        <v>51</v>
      </c>
      <c r="C78" s="11">
        <v>418</v>
      </c>
      <c r="D78" s="13">
        <v>418</v>
      </c>
      <c r="E78" s="11">
        <v>227</v>
      </c>
      <c r="F78" s="11">
        <f>D78-E78</f>
        <v>191</v>
      </c>
      <c r="G78" s="11">
        <f>E78+F78</f>
        <v>418</v>
      </c>
      <c r="H78" s="11">
        <v>396.02</v>
      </c>
      <c r="I78" s="45">
        <f>H78/G78*100</f>
        <v>94.741626794258366</v>
      </c>
      <c r="J78" s="336" t="s">
        <v>377</v>
      </c>
      <c r="K78" s="330"/>
      <c r="L78" s="330"/>
      <c r="M78" s="324">
        <f>H107/G107</f>
        <v>0.79915294752797317</v>
      </c>
      <c r="N78" s="323"/>
    </row>
    <row r="79" spans="1:14">
      <c r="A79" s="3"/>
      <c r="B79" s="9" t="s">
        <v>78</v>
      </c>
      <c r="C79" s="11">
        <v>0</v>
      </c>
      <c r="D79" s="19">
        <v>200</v>
      </c>
      <c r="E79" s="11">
        <v>0</v>
      </c>
      <c r="F79" s="11">
        <f t="shared" ref="F79:F106" si="47">D79-E79</f>
        <v>200</v>
      </c>
      <c r="G79" s="11">
        <f t="shared" ref="G79:G93" si="48">E79+F79</f>
        <v>200</v>
      </c>
      <c r="H79" s="14">
        <v>308.36</v>
      </c>
      <c r="I79" s="45">
        <f>H79/G79*100</f>
        <v>154.18</v>
      </c>
      <c r="J79" s="331" t="s">
        <v>378</v>
      </c>
      <c r="K79" s="332"/>
      <c r="L79" s="332"/>
      <c r="M79" s="324">
        <f>H77/G77</f>
        <v>0.82346807460872129</v>
      </c>
      <c r="N79" s="323"/>
    </row>
    <row r="80" spans="1:14">
      <c r="A80" s="3"/>
      <c r="B80" s="9" t="s">
        <v>403</v>
      </c>
      <c r="C80" s="11">
        <v>16300</v>
      </c>
      <c r="D80" s="13">
        <v>16300</v>
      </c>
      <c r="E80" s="11">
        <v>10720</v>
      </c>
      <c r="F80" s="11">
        <v>5580</v>
      </c>
      <c r="G80" s="11">
        <f t="shared" si="48"/>
        <v>16300</v>
      </c>
      <c r="H80" s="11">
        <v>15378.78</v>
      </c>
      <c r="I80" s="45">
        <f t="shared" ref="I80:I89" si="49">H80/G80*100</f>
        <v>94.34834355828221</v>
      </c>
      <c r="J80" s="333" t="s">
        <v>379</v>
      </c>
      <c r="K80" s="332"/>
      <c r="L80" s="332"/>
      <c r="M80" s="324">
        <f>(H77-H92-H93)/H107</f>
        <v>0.24011184141370784</v>
      </c>
      <c r="N80" s="323"/>
    </row>
    <row r="81" spans="1:14">
      <c r="A81" s="3"/>
      <c r="B81" s="9" t="s">
        <v>402</v>
      </c>
      <c r="C81" s="11">
        <v>1200</v>
      </c>
      <c r="D81" s="13">
        <v>1200</v>
      </c>
      <c r="E81" s="11">
        <v>900</v>
      </c>
      <c r="F81" s="11">
        <v>300</v>
      </c>
      <c r="G81" s="11">
        <v>1200</v>
      </c>
      <c r="H81" s="11">
        <v>1014.44</v>
      </c>
      <c r="I81" s="45">
        <f>H81/G81*100</f>
        <v>84.536666666666676</v>
      </c>
      <c r="J81" s="347"/>
      <c r="K81" s="332"/>
      <c r="L81" s="332"/>
      <c r="M81" s="324"/>
      <c r="N81" s="323"/>
    </row>
    <row r="82" spans="1:14">
      <c r="A82" s="3"/>
      <c r="B82" s="9" t="s">
        <v>384</v>
      </c>
      <c r="C82" s="13">
        <v>4400</v>
      </c>
      <c r="D82" s="339">
        <v>4400</v>
      </c>
      <c r="E82" s="11">
        <v>3550</v>
      </c>
      <c r="F82" s="11">
        <f t="shared" si="47"/>
        <v>850</v>
      </c>
      <c r="G82" s="11">
        <f t="shared" si="48"/>
        <v>4400</v>
      </c>
      <c r="H82" s="342">
        <v>4447.6400000000003</v>
      </c>
      <c r="I82" s="45">
        <f t="shared" si="49"/>
        <v>101.0827272727273</v>
      </c>
      <c r="J82" s="334" t="s">
        <v>412</v>
      </c>
      <c r="K82" s="335"/>
      <c r="L82" s="252"/>
      <c r="M82" s="328">
        <f>H77/98146*1000</f>
        <v>709.29013918040471</v>
      </c>
      <c r="N82" s="323" t="s">
        <v>381</v>
      </c>
    </row>
    <row r="83" spans="1:14">
      <c r="A83" s="3"/>
      <c r="B83" s="9" t="s">
        <v>383</v>
      </c>
      <c r="C83" s="13">
        <v>6870</v>
      </c>
      <c r="D83" s="13">
        <v>6870</v>
      </c>
      <c r="E83" s="11">
        <v>3879</v>
      </c>
      <c r="F83" s="11">
        <v>2991</v>
      </c>
      <c r="G83" s="11">
        <f t="shared" si="48"/>
        <v>6870</v>
      </c>
      <c r="H83" s="11">
        <v>3125.83</v>
      </c>
      <c r="I83" s="45">
        <f t="shared" si="49"/>
        <v>45.499708879184858</v>
      </c>
      <c r="J83" s="334" t="s">
        <v>382</v>
      </c>
      <c r="K83" s="335"/>
      <c r="L83" s="252"/>
      <c r="M83" s="325">
        <f>(H80+H82)/(G80+G82)</f>
        <v>0.95779806763285036</v>
      </c>
      <c r="N83" s="323"/>
    </row>
    <row r="84" spans="1:14">
      <c r="A84" s="3"/>
      <c r="B84" s="9" t="s">
        <v>54</v>
      </c>
      <c r="C84" s="11">
        <v>250</v>
      </c>
      <c r="D84" s="19">
        <v>250</v>
      </c>
      <c r="E84" s="11">
        <v>190</v>
      </c>
      <c r="F84" s="11">
        <f t="shared" si="47"/>
        <v>60</v>
      </c>
      <c r="G84" s="11">
        <f t="shared" si="48"/>
        <v>250</v>
      </c>
      <c r="H84" s="14">
        <v>202.69</v>
      </c>
      <c r="I84" s="45">
        <f t="shared" si="49"/>
        <v>81.076000000000008</v>
      </c>
      <c r="J84" s="334" t="s">
        <v>385</v>
      </c>
      <c r="K84" s="335"/>
      <c r="L84" s="252"/>
      <c r="M84" s="325">
        <f>(H94+H97+H106)/H107</f>
        <v>0.46703765946707287</v>
      </c>
      <c r="N84" s="323"/>
    </row>
    <row r="85" spans="1:14">
      <c r="A85" s="3"/>
      <c r="B85" s="9" t="s">
        <v>55</v>
      </c>
      <c r="C85" s="11">
        <v>4900</v>
      </c>
      <c r="D85" s="339">
        <v>4900</v>
      </c>
      <c r="E85" s="11">
        <v>2660</v>
      </c>
      <c r="F85" s="11">
        <f t="shared" si="47"/>
        <v>2240</v>
      </c>
      <c r="G85" s="11">
        <f t="shared" si="48"/>
        <v>4900</v>
      </c>
      <c r="H85" s="342">
        <v>3407.93</v>
      </c>
      <c r="I85" s="45">
        <f t="shared" si="49"/>
        <v>69.549591836734692</v>
      </c>
      <c r="J85" s="334" t="s">
        <v>386</v>
      </c>
      <c r="K85" s="335"/>
      <c r="L85" s="252"/>
      <c r="M85" s="325">
        <f>(H77+H96)/H107</f>
        <v>0.53387340048687359</v>
      </c>
      <c r="N85" s="323"/>
    </row>
    <row r="86" spans="1:14">
      <c r="A86" s="3"/>
      <c r="B86" s="9" t="s">
        <v>56</v>
      </c>
      <c r="C86" s="11">
        <v>330</v>
      </c>
      <c r="D86" s="19">
        <v>330</v>
      </c>
      <c r="E86" s="11">
        <v>190</v>
      </c>
      <c r="F86" s="11">
        <f t="shared" si="47"/>
        <v>140</v>
      </c>
      <c r="G86" s="11">
        <f t="shared" si="48"/>
        <v>330</v>
      </c>
      <c r="H86" s="14">
        <v>234.83</v>
      </c>
      <c r="I86" s="45">
        <f t="shared" si="49"/>
        <v>71.160606060606071</v>
      </c>
      <c r="J86" s="26"/>
      <c r="K86" s="244"/>
      <c r="L86" s="249"/>
      <c r="M86" s="325"/>
      <c r="N86" s="323"/>
    </row>
    <row r="87" spans="1:14">
      <c r="A87" s="3"/>
      <c r="B87" s="9" t="s">
        <v>57</v>
      </c>
      <c r="C87" s="11">
        <v>750</v>
      </c>
      <c r="D87" s="19">
        <v>750</v>
      </c>
      <c r="E87" s="11">
        <v>450</v>
      </c>
      <c r="F87" s="11">
        <f t="shared" si="47"/>
        <v>300</v>
      </c>
      <c r="G87" s="11">
        <f t="shared" si="48"/>
        <v>750</v>
      </c>
      <c r="H87" s="11">
        <v>694.33</v>
      </c>
      <c r="I87" s="45">
        <f t="shared" si="49"/>
        <v>92.577333333333328</v>
      </c>
      <c r="J87" s="26"/>
      <c r="K87" s="244"/>
      <c r="L87" s="249"/>
      <c r="M87" s="325"/>
      <c r="N87" s="323"/>
    </row>
    <row r="88" spans="1:14">
      <c r="A88" s="3"/>
      <c r="B88" s="9" t="s">
        <v>58</v>
      </c>
      <c r="C88" s="11">
        <v>2050</v>
      </c>
      <c r="D88" s="339">
        <v>2050</v>
      </c>
      <c r="E88" s="11">
        <v>1350</v>
      </c>
      <c r="F88" s="11">
        <f t="shared" si="47"/>
        <v>700</v>
      </c>
      <c r="G88" s="11">
        <f t="shared" si="48"/>
        <v>2050</v>
      </c>
      <c r="H88" s="342">
        <v>1227.93</v>
      </c>
      <c r="I88" s="45">
        <f t="shared" si="49"/>
        <v>59.899024390243902</v>
      </c>
      <c r="J88" s="26"/>
      <c r="K88" s="244"/>
      <c r="L88" s="249"/>
      <c r="M88" s="325"/>
      <c r="N88" s="323"/>
    </row>
    <row r="89" spans="1:14">
      <c r="A89" s="3"/>
      <c r="B89" s="9" t="s">
        <v>59</v>
      </c>
      <c r="C89" s="11">
        <v>700</v>
      </c>
      <c r="D89" s="339">
        <v>700</v>
      </c>
      <c r="E89" s="11">
        <v>400</v>
      </c>
      <c r="F89" s="11">
        <f t="shared" si="47"/>
        <v>300</v>
      </c>
      <c r="G89" s="11">
        <f t="shared" si="48"/>
        <v>700</v>
      </c>
      <c r="H89" s="342">
        <v>570.64</v>
      </c>
      <c r="I89" s="45">
        <f t="shared" si="49"/>
        <v>81.52000000000001</v>
      </c>
      <c r="J89" s="26"/>
      <c r="K89" s="244"/>
      <c r="L89" s="249"/>
      <c r="M89" s="325"/>
      <c r="N89" s="323"/>
    </row>
    <row r="90" spans="1:14">
      <c r="A90" s="3"/>
      <c r="B90" s="9" t="s">
        <v>132</v>
      </c>
      <c r="C90" s="11">
        <v>0</v>
      </c>
      <c r="D90" s="13">
        <v>0</v>
      </c>
      <c r="E90" s="11">
        <v>0</v>
      </c>
      <c r="F90" s="11">
        <f t="shared" si="47"/>
        <v>0</v>
      </c>
      <c r="G90" s="11">
        <f t="shared" si="48"/>
        <v>0</v>
      </c>
      <c r="H90" s="11">
        <v>0</v>
      </c>
      <c r="I90" s="45">
        <v>0</v>
      </c>
      <c r="J90" s="25"/>
      <c r="K90" s="244"/>
      <c r="L90" s="249"/>
      <c r="M90" s="325"/>
      <c r="N90" s="323"/>
    </row>
    <row r="91" spans="1:14">
      <c r="A91" s="3"/>
      <c r="B91" s="9" t="s">
        <v>67</v>
      </c>
      <c r="C91" s="11">
        <v>170</v>
      </c>
      <c r="D91" s="339">
        <v>1014.57</v>
      </c>
      <c r="E91" s="11">
        <v>105.56</v>
      </c>
      <c r="F91" s="11">
        <f t="shared" si="47"/>
        <v>909.01</v>
      </c>
      <c r="G91" s="11">
        <f t="shared" si="48"/>
        <v>1014.5699999999999</v>
      </c>
      <c r="H91" s="342">
        <v>353.29</v>
      </c>
      <c r="I91" s="45">
        <f>H91/G91*100</f>
        <v>34.821648580186682</v>
      </c>
      <c r="J91" s="26"/>
      <c r="K91" s="244"/>
      <c r="L91" s="249"/>
      <c r="M91" s="325"/>
      <c r="N91" s="323"/>
    </row>
    <row r="92" spans="1:14">
      <c r="A92" s="3"/>
      <c r="B92" s="9" t="s">
        <v>60</v>
      </c>
      <c r="C92" s="11">
        <v>45000</v>
      </c>
      <c r="D92" s="13">
        <v>45000</v>
      </c>
      <c r="E92" s="11">
        <v>24091</v>
      </c>
      <c r="F92" s="11">
        <f t="shared" si="47"/>
        <v>20909</v>
      </c>
      <c r="G92" s="11">
        <f t="shared" si="48"/>
        <v>45000</v>
      </c>
      <c r="H92" s="11">
        <v>38134.29</v>
      </c>
      <c r="I92" s="45">
        <f>H92/G92*100</f>
        <v>84.742866666666671</v>
      </c>
      <c r="J92" s="26"/>
      <c r="K92" s="244"/>
      <c r="L92" s="249"/>
      <c r="M92" s="325"/>
      <c r="N92" s="323"/>
    </row>
    <row r="93" spans="1:14">
      <c r="A93" s="3"/>
      <c r="B93" s="9" t="s">
        <v>61</v>
      </c>
      <c r="C93" s="11">
        <v>122</v>
      </c>
      <c r="D93" s="339">
        <v>155</v>
      </c>
      <c r="E93" s="11">
        <v>88</v>
      </c>
      <c r="F93" s="11">
        <f t="shared" si="47"/>
        <v>67</v>
      </c>
      <c r="G93" s="11">
        <f t="shared" si="48"/>
        <v>155</v>
      </c>
      <c r="H93" s="342">
        <v>116.99</v>
      </c>
      <c r="I93" s="45">
        <f>H93/G93*100</f>
        <v>75.477419354838702</v>
      </c>
      <c r="J93" s="26"/>
      <c r="K93" s="244"/>
      <c r="L93" s="249"/>
      <c r="M93" s="325"/>
      <c r="N93" s="323"/>
    </row>
    <row r="94" spans="1:14">
      <c r="A94" s="4">
        <v>2</v>
      </c>
      <c r="B94" s="16" t="s">
        <v>29</v>
      </c>
      <c r="C94" s="12">
        <f t="shared" ref="C94:H94" si="50">C95+C96</f>
        <v>58192</v>
      </c>
      <c r="D94" s="196">
        <f>D95+D96</f>
        <v>59309</v>
      </c>
      <c r="E94" s="12">
        <f t="shared" si="50"/>
        <v>33302</v>
      </c>
      <c r="F94" s="12">
        <f t="shared" si="50"/>
        <v>26007</v>
      </c>
      <c r="G94" s="12">
        <f t="shared" si="50"/>
        <v>59309</v>
      </c>
      <c r="H94" s="12">
        <f t="shared" si="50"/>
        <v>48476.3</v>
      </c>
      <c r="I94" s="18">
        <f>H94/G94*100</f>
        <v>81.735149808629387</v>
      </c>
      <c r="J94" s="241"/>
      <c r="K94" s="25"/>
      <c r="L94" s="25"/>
      <c r="M94" s="324"/>
      <c r="N94" s="323"/>
    </row>
    <row r="95" spans="1:14">
      <c r="A95" s="3"/>
      <c r="B95" s="9" t="s">
        <v>62</v>
      </c>
      <c r="C95" s="11">
        <v>57933</v>
      </c>
      <c r="D95" s="13">
        <v>59189</v>
      </c>
      <c r="E95" s="11">
        <v>33183</v>
      </c>
      <c r="F95" s="11">
        <f t="shared" si="47"/>
        <v>26006</v>
      </c>
      <c r="G95" s="11">
        <f>E95+F95</f>
        <v>59189</v>
      </c>
      <c r="H95" s="11">
        <v>48357.3</v>
      </c>
      <c r="I95" s="45">
        <f>H95/G95*100</f>
        <v>81.699809086147766</v>
      </c>
      <c r="J95" s="26"/>
      <c r="K95" s="25"/>
      <c r="L95" s="25"/>
      <c r="M95" s="25"/>
    </row>
    <row r="96" spans="1:14">
      <c r="A96" s="3"/>
      <c r="B96" s="9" t="s">
        <v>63</v>
      </c>
      <c r="C96" s="11">
        <v>259</v>
      </c>
      <c r="D96" s="19">
        <v>120</v>
      </c>
      <c r="E96" s="11">
        <v>119</v>
      </c>
      <c r="F96" s="11">
        <f t="shared" si="47"/>
        <v>1</v>
      </c>
      <c r="G96" s="11">
        <f>E96+F96</f>
        <v>120</v>
      </c>
      <c r="H96" s="14">
        <v>119</v>
      </c>
      <c r="I96" s="45">
        <f t="shared" ref="I96:I114" si="51">H96/G96*100</f>
        <v>99.166666666666671</v>
      </c>
      <c r="J96" s="26"/>
      <c r="K96" s="25"/>
      <c r="L96" s="25"/>
      <c r="M96" s="25"/>
    </row>
    <row r="97" spans="1:13">
      <c r="A97" s="4">
        <v>3</v>
      </c>
      <c r="B97" s="16" t="s">
        <v>28</v>
      </c>
      <c r="C97" s="59">
        <f>C101+C102+C103+C99+C104+C105+C100</f>
        <v>15244</v>
      </c>
      <c r="D97" s="196">
        <f>D101+D102+D103+D99+D104+D105+D100+D98</f>
        <v>17345.05</v>
      </c>
      <c r="E97" s="196">
        <f>E101+E102+E103+E99+E104+E105+E100+E98</f>
        <v>9097.5</v>
      </c>
      <c r="F97" s="196">
        <f>F101+F102+F103+F99+F104+F105+F100+F98</f>
        <v>8247.5499999999993</v>
      </c>
      <c r="G97" s="196">
        <f>G101+G102+G103+G99+G104+G105+G100+G98</f>
        <v>17345.05</v>
      </c>
      <c r="H97" s="196">
        <f>H101+H102+H103+H99+H104+H105+H100+H98</f>
        <v>11810.150000000001</v>
      </c>
      <c r="I97" s="18">
        <f t="shared" si="51"/>
        <v>68.089454916532404</v>
      </c>
      <c r="J97" s="241"/>
      <c r="K97" s="25"/>
      <c r="L97" s="25"/>
      <c r="M97" s="25"/>
    </row>
    <row r="98" spans="1:13">
      <c r="A98" s="4"/>
      <c r="B98" s="58" t="s">
        <v>404</v>
      </c>
      <c r="C98" s="59">
        <v>0</v>
      </c>
      <c r="D98" s="340">
        <v>2500</v>
      </c>
      <c r="E98" s="59">
        <v>0</v>
      </c>
      <c r="F98" s="59">
        <v>2500</v>
      </c>
      <c r="G98" s="59">
        <v>2500</v>
      </c>
      <c r="H98" s="343">
        <v>2500</v>
      </c>
      <c r="I98" s="45">
        <f>H98/G98*100</f>
        <v>100</v>
      </c>
      <c r="J98" s="241"/>
      <c r="K98" s="25"/>
      <c r="L98" s="25"/>
      <c r="M98" s="25"/>
    </row>
    <row r="99" spans="1:13">
      <c r="A99" s="4"/>
      <c r="B99" s="58" t="s">
        <v>302</v>
      </c>
      <c r="C99" s="59">
        <v>323</v>
      </c>
      <c r="D99" s="33">
        <v>0</v>
      </c>
      <c r="E99" s="59">
        <v>87</v>
      </c>
      <c r="F99" s="11">
        <f t="shared" si="47"/>
        <v>-87</v>
      </c>
      <c r="G99" s="11">
        <f t="shared" ref="G99:G106" si="52">E99+F99</f>
        <v>0</v>
      </c>
      <c r="H99" s="59">
        <v>0</v>
      </c>
      <c r="I99" s="45">
        <v>0</v>
      </c>
      <c r="J99" s="26"/>
      <c r="K99" s="25"/>
      <c r="L99" s="25"/>
      <c r="M99" s="25"/>
    </row>
    <row r="100" spans="1:13">
      <c r="A100" s="4"/>
      <c r="B100" s="58" t="s">
        <v>303</v>
      </c>
      <c r="C100" s="59">
        <v>363</v>
      </c>
      <c r="D100" s="340">
        <v>536</v>
      </c>
      <c r="E100" s="59">
        <v>180</v>
      </c>
      <c r="F100" s="11">
        <f t="shared" si="47"/>
        <v>356</v>
      </c>
      <c r="G100" s="11">
        <f t="shared" si="52"/>
        <v>536</v>
      </c>
      <c r="H100" s="343">
        <v>172.36</v>
      </c>
      <c r="I100" s="45">
        <f>H100/G100*100</f>
        <v>32.156716417910452</v>
      </c>
      <c r="J100" s="26"/>
      <c r="K100" s="25"/>
      <c r="L100" s="108">
        <f>D82+D85+D88+D89+D91+D93+D98+D100+D106</f>
        <v>18508.37</v>
      </c>
      <c r="M100" s="25"/>
    </row>
    <row r="101" spans="1:13">
      <c r="A101" s="3"/>
      <c r="B101" s="9" t="s">
        <v>64</v>
      </c>
      <c r="C101" s="11">
        <v>11000</v>
      </c>
      <c r="D101" s="13">
        <v>11000</v>
      </c>
      <c r="E101" s="11">
        <v>6800</v>
      </c>
      <c r="F101" s="11">
        <f t="shared" si="47"/>
        <v>4200</v>
      </c>
      <c r="G101" s="11">
        <f t="shared" si="52"/>
        <v>11000</v>
      </c>
      <c r="H101" s="11">
        <v>6606</v>
      </c>
      <c r="I101" s="45">
        <f t="shared" si="51"/>
        <v>60.054545454545448</v>
      </c>
      <c r="J101" s="26"/>
      <c r="K101" s="25"/>
      <c r="L101" s="25"/>
      <c r="M101" s="25"/>
    </row>
    <row r="102" spans="1:13">
      <c r="A102" s="3"/>
      <c r="B102" s="9" t="s">
        <v>65</v>
      </c>
      <c r="C102" s="11">
        <v>330</v>
      </c>
      <c r="D102" s="13">
        <v>330</v>
      </c>
      <c r="E102" s="11">
        <v>170</v>
      </c>
      <c r="F102" s="11">
        <f t="shared" si="47"/>
        <v>160</v>
      </c>
      <c r="G102" s="11">
        <f t="shared" si="52"/>
        <v>330</v>
      </c>
      <c r="H102" s="11">
        <v>92.34</v>
      </c>
      <c r="I102" s="45">
        <f t="shared" si="51"/>
        <v>27.981818181818184</v>
      </c>
      <c r="J102" s="26"/>
      <c r="K102" s="25"/>
      <c r="L102" s="25"/>
      <c r="M102" s="25"/>
    </row>
    <row r="103" spans="1:13">
      <c r="A103" s="3"/>
      <c r="B103" s="9" t="s">
        <v>66</v>
      </c>
      <c r="C103" s="11">
        <v>150</v>
      </c>
      <c r="D103" s="13">
        <v>150</v>
      </c>
      <c r="E103" s="11">
        <v>60</v>
      </c>
      <c r="F103" s="11">
        <f t="shared" si="47"/>
        <v>90</v>
      </c>
      <c r="G103" s="11">
        <f t="shared" si="52"/>
        <v>150</v>
      </c>
      <c r="H103" s="11">
        <v>74.099999999999994</v>
      </c>
      <c r="I103" s="45">
        <f t="shared" si="51"/>
        <v>49.399999999999991</v>
      </c>
      <c r="J103" s="327" t="s">
        <v>397</v>
      </c>
      <c r="K103" s="223" t="s">
        <v>74</v>
      </c>
      <c r="L103" s="223" t="s">
        <v>410</v>
      </c>
      <c r="M103" s="25"/>
    </row>
    <row r="104" spans="1:13">
      <c r="A104" s="3"/>
      <c r="B104" s="9" t="s">
        <v>82</v>
      </c>
      <c r="C104" s="11">
        <v>320</v>
      </c>
      <c r="D104" s="13">
        <v>320</v>
      </c>
      <c r="E104" s="11">
        <v>240</v>
      </c>
      <c r="F104" s="11">
        <f t="shared" si="47"/>
        <v>80</v>
      </c>
      <c r="G104" s="11">
        <f t="shared" si="52"/>
        <v>320</v>
      </c>
      <c r="H104" s="11">
        <v>187.7</v>
      </c>
      <c r="I104" s="45">
        <f t="shared" si="51"/>
        <v>58.65625</v>
      </c>
      <c r="J104" s="337" t="s">
        <v>396</v>
      </c>
      <c r="K104" s="108">
        <f>K106-K105</f>
        <v>144923.08000000002</v>
      </c>
      <c r="L104" s="244">
        <f>L106-L105</f>
        <v>117103.66</v>
      </c>
      <c r="M104" s="324">
        <f>L104/K104</f>
        <v>0.80804009961698298</v>
      </c>
    </row>
    <row r="105" spans="1:13">
      <c r="A105" s="3"/>
      <c r="B105" s="9" t="s">
        <v>299</v>
      </c>
      <c r="C105" s="11">
        <v>2758</v>
      </c>
      <c r="D105" s="13">
        <v>2509.0500000000002</v>
      </c>
      <c r="E105" s="11">
        <v>1560.5</v>
      </c>
      <c r="F105" s="11">
        <f t="shared" si="47"/>
        <v>948.55000000000018</v>
      </c>
      <c r="G105" s="11">
        <f t="shared" si="52"/>
        <v>2509.0500000000002</v>
      </c>
      <c r="H105" s="11">
        <v>2177.65</v>
      </c>
      <c r="I105" s="45">
        <f t="shared" si="51"/>
        <v>86.791813634642594</v>
      </c>
      <c r="J105" s="350" t="s">
        <v>84</v>
      </c>
      <c r="K105" s="108">
        <v>18521.34</v>
      </c>
      <c r="L105" s="108">
        <f>H82+H85+H88+H89+H91+H93+H98+H100+H106</f>
        <v>13513.43</v>
      </c>
      <c r="M105" s="324">
        <f>L105/K105</f>
        <v>0.72961405600242746</v>
      </c>
    </row>
    <row r="106" spans="1:13">
      <c r="A106" s="4">
        <v>4</v>
      </c>
      <c r="B106" s="303" t="s">
        <v>300</v>
      </c>
      <c r="C106" s="12">
        <v>1954</v>
      </c>
      <c r="D106" s="341">
        <v>2252.8000000000002</v>
      </c>
      <c r="E106" s="12">
        <v>980</v>
      </c>
      <c r="F106" s="12">
        <f t="shared" si="47"/>
        <v>1272.8000000000002</v>
      </c>
      <c r="G106" s="12">
        <f t="shared" si="52"/>
        <v>2252.8000000000002</v>
      </c>
      <c r="H106" s="344">
        <v>716.65</v>
      </c>
      <c r="I106" s="45">
        <f t="shared" si="51"/>
        <v>31.811523437499993</v>
      </c>
      <c r="J106" s="30"/>
      <c r="K106" s="109">
        <v>163444.42000000001</v>
      </c>
      <c r="L106" s="329">
        <v>130617.09</v>
      </c>
      <c r="M106" s="349">
        <f>L106/K106</f>
        <v>0.79915294752797306</v>
      </c>
    </row>
    <row r="107" spans="1:13">
      <c r="A107" s="23" t="s">
        <v>26</v>
      </c>
      <c r="B107" s="23" t="s">
        <v>25</v>
      </c>
      <c r="C107" s="24">
        <f t="shared" ref="C107:H107" si="53">C77+C94+C97+C106</f>
        <v>158850</v>
      </c>
      <c r="D107" s="314">
        <f>D77+D94+D97+D106</f>
        <v>163444.41999999998</v>
      </c>
      <c r="E107" s="24">
        <f t="shared" si="53"/>
        <v>92180.06</v>
      </c>
      <c r="F107" s="24">
        <f t="shared" si="53"/>
        <v>71264.36</v>
      </c>
      <c r="G107" s="24">
        <f t="shared" si="53"/>
        <v>163444.41999999998</v>
      </c>
      <c r="H107" s="24">
        <f t="shared" si="53"/>
        <v>130617.09</v>
      </c>
      <c r="I107" s="24">
        <f t="shared" si="51"/>
        <v>79.915294752797323</v>
      </c>
      <c r="L107" s="25"/>
      <c r="M107" s="25"/>
    </row>
    <row r="108" spans="1:13">
      <c r="A108" s="4">
        <v>1</v>
      </c>
      <c r="B108" s="16" t="s">
        <v>24</v>
      </c>
      <c r="C108" s="12">
        <f>C109+C110+C112</f>
        <v>7355</v>
      </c>
      <c r="D108" s="12">
        <f>D109+D110+D111+D112</f>
        <v>6368.4400000000005</v>
      </c>
      <c r="E108" s="12">
        <f>E109+E110+E111+E112</f>
        <v>3656.62</v>
      </c>
      <c r="F108" s="12">
        <f>F109+F110+F111+F112</f>
        <v>2711.82</v>
      </c>
      <c r="G108" s="12">
        <f>G109+G110+G111+G112</f>
        <v>6368.4400000000005</v>
      </c>
      <c r="H108" s="12">
        <f>H109+H110+H111+H112</f>
        <v>5185.2299999999996</v>
      </c>
      <c r="I108" s="18">
        <f t="shared" si="51"/>
        <v>81.420724698670298</v>
      </c>
      <c r="K108" s="22" t="s">
        <v>388</v>
      </c>
    </row>
    <row r="109" spans="1:13">
      <c r="A109" s="3"/>
      <c r="B109" s="10" t="s">
        <v>37</v>
      </c>
      <c r="C109" s="11">
        <v>4800</v>
      </c>
      <c r="D109" s="11">
        <v>3989.84</v>
      </c>
      <c r="E109" s="11">
        <v>2547</v>
      </c>
      <c r="F109" s="11">
        <f>D109-E109</f>
        <v>1442.8400000000001</v>
      </c>
      <c r="G109" s="11">
        <f>E109+F109</f>
        <v>3989.84</v>
      </c>
      <c r="H109" s="11">
        <v>3336.28</v>
      </c>
      <c r="I109" s="45">
        <f t="shared" si="51"/>
        <v>83.619393258877551</v>
      </c>
      <c r="J109" t="s">
        <v>389</v>
      </c>
      <c r="M109" s="323">
        <f>H221/H220</f>
        <v>0.47997099424306466</v>
      </c>
    </row>
    <row r="110" spans="1:13">
      <c r="A110" s="3"/>
      <c r="B110" s="10" t="s">
        <v>38</v>
      </c>
      <c r="C110" s="11">
        <v>2575</v>
      </c>
      <c r="D110" s="11">
        <v>2359.6</v>
      </c>
      <c r="E110" s="11">
        <v>1120.6199999999999</v>
      </c>
      <c r="F110" s="11">
        <f>D110-E110</f>
        <v>1238.98</v>
      </c>
      <c r="G110" s="11">
        <f>E110+F110</f>
        <v>2359.6</v>
      </c>
      <c r="H110" s="11">
        <v>1821.05</v>
      </c>
      <c r="I110" s="45">
        <f t="shared" si="51"/>
        <v>77.17621630784879</v>
      </c>
      <c r="J110" t="s">
        <v>390</v>
      </c>
      <c r="M110" s="323">
        <f>(H220-H232-H233-H228)/H220</f>
        <v>0.95470519523012864</v>
      </c>
    </row>
    <row r="111" spans="1:13">
      <c r="A111" s="3"/>
      <c r="B111" s="10" t="s">
        <v>42</v>
      </c>
      <c r="C111" s="11">
        <v>0</v>
      </c>
      <c r="D111" s="11">
        <v>39</v>
      </c>
      <c r="E111" s="11">
        <v>0</v>
      </c>
      <c r="F111" s="11">
        <f>D111-E111</f>
        <v>39</v>
      </c>
      <c r="G111" s="11">
        <f>E111+F111</f>
        <v>39</v>
      </c>
      <c r="H111" s="11">
        <v>35.5</v>
      </c>
      <c r="I111" s="45">
        <f t="shared" si="51"/>
        <v>91.025641025641022</v>
      </c>
      <c r="J111" t="s">
        <v>391</v>
      </c>
      <c r="L111" s="323"/>
      <c r="M111" s="323">
        <f>(H228+H232+H233)/H220</f>
        <v>4.5294804769871307E-2</v>
      </c>
    </row>
    <row r="112" spans="1:13">
      <c r="A112" s="3"/>
      <c r="B112" s="10" t="s">
        <v>48</v>
      </c>
      <c r="C112" s="11">
        <v>-20</v>
      </c>
      <c r="D112" s="11">
        <v>-20</v>
      </c>
      <c r="E112" s="11">
        <v>-11</v>
      </c>
      <c r="F112" s="11">
        <f>D112-E112</f>
        <v>-9</v>
      </c>
      <c r="G112" s="11">
        <f>E112+F112</f>
        <v>-20</v>
      </c>
      <c r="H112" s="11">
        <v>-7.6</v>
      </c>
      <c r="I112" s="45">
        <f t="shared" si="51"/>
        <v>38</v>
      </c>
      <c r="J112" t="s">
        <v>392</v>
      </c>
      <c r="M112" s="323">
        <f>(H223+H231)/H220</f>
        <v>4.206124170043838E-2</v>
      </c>
    </row>
    <row r="113" spans="1:13">
      <c r="A113" s="3"/>
      <c r="B113" s="67" t="s">
        <v>24</v>
      </c>
      <c r="C113" s="63">
        <v>7355</v>
      </c>
      <c r="D113" s="63">
        <v>6368.44</v>
      </c>
      <c r="E113" s="63">
        <v>3656.62</v>
      </c>
      <c r="F113" s="11">
        <f>D113-E113</f>
        <v>2711.8199999999997</v>
      </c>
      <c r="G113" s="11">
        <v>6368.44</v>
      </c>
      <c r="H113" s="63">
        <v>5185.2299999999996</v>
      </c>
      <c r="I113" s="296">
        <f t="shared" si="51"/>
        <v>81.420724698670327</v>
      </c>
      <c r="J113" t="s">
        <v>411</v>
      </c>
      <c r="M113" s="108">
        <f>L104-L233</f>
        <v>-1651.2600000000093</v>
      </c>
    </row>
    <row r="114" spans="1:13">
      <c r="A114" s="4">
        <v>2</v>
      </c>
      <c r="B114" s="16" t="s">
        <v>23</v>
      </c>
      <c r="C114" s="12">
        <f t="shared" ref="C114:H114" si="54">C115+C116+C117</f>
        <v>724</v>
      </c>
      <c r="D114" s="12">
        <f t="shared" si="54"/>
        <v>795.48</v>
      </c>
      <c r="E114" s="12">
        <f t="shared" si="54"/>
        <v>362</v>
      </c>
      <c r="F114" s="12">
        <f t="shared" si="54"/>
        <v>433.48</v>
      </c>
      <c r="G114" s="12">
        <f t="shared" si="54"/>
        <v>795.48</v>
      </c>
      <c r="H114" s="12">
        <f t="shared" si="54"/>
        <v>576.4</v>
      </c>
      <c r="I114" s="18">
        <f t="shared" si="51"/>
        <v>72.45939558505556</v>
      </c>
      <c r="J114" t="s">
        <v>413</v>
      </c>
      <c r="M114" s="108">
        <f>L105-L234</f>
        <v>7879.2500000000009</v>
      </c>
    </row>
    <row r="115" spans="1:13">
      <c r="A115" s="4"/>
      <c r="B115" s="10" t="s">
        <v>89</v>
      </c>
      <c r="C115" s="59">
        <v>100</v>
      </c>
      <c r="D115" s="59">
        <v>71.48</v>
      </c>
      <c r="E115" s="59">
        <v>0</v>
      </c>
      <c r="F115" s="11">
        <f t="shared" ref="F115:F178" si="55">D115-E115</f>
        <v>71.48</v>
      </c>
      <c r="G115" s="11">
        <f t="shared" ref="G115:G120" si="56">E115+F115</f>
        <v>71.48</v>
      </c>
      <c r="H115" s="59">
        <v>0</v>
      </c>
      <c r="I115" s="45">
        <v>0</v>
      </c>
      <c r="M115" s="108"/>
    </row>
    <row r="116" spans="1:13">
      <c r="A116" s="3"/>
      <c r="B116" s="10" t="s">
        <v>41</v>
      </c>
      <c r="C116" s="20">
        <v>424</v>
      </c>
      <c r="D116" s="20">
        <v>524</v>
      </c>
      <c r="E116" s="20">
        <v>262</v>
      </c>
      <c r="F116" s="11">
        <f t="shared" si="55"/>
        <v>262</v>
      </c>
      <c r="G116" s="11">
        <f t="shared" si="56"/>
        <v>524</v>
      </c>
      <c r="H116" s="20">
        <v>384</v>
      </c>
      <c r="I116" s="45">
        <f>H116/G116*100</f>
        <v>73.282442748091597</v>
      </c>
      <c r="M116" s="323"/>
    </row>
    <row r="117" spans="1:13">
      <c r="A117" s="3"/>
      <c r="B117" s="16" t="s">
        <v>79</v>
      </c>
      <c r="C117" s="20">
        <v>200</v>
      </c>
      <c r="D117" s="20">
        <v>200</v>
      </c>
      <c r="E117" s="20">
        <v>100</v>
      </c>
      <c r="F117" s="11">
        <f t="shared" si="55"/>
        <v>100</v>
      </c>
      <c r="G117" s="11">
        <f t="shared" si="56"/>
        <v>200</v>
      </c>
      <c r="H117" s="20">
        <v>192.4</v>
      </c>
      <c r="I117" s="45">
        <f>H117/G117*100</f>
        <v>96.2</v>
      </c>
      <c r="M117" s="323"/>
    </row>
    <row r="118" spans="1:13">
      <c r="A118" s="3"/>
      <c r="B118" s="66" t="s">
        <v>90</v>
      </c>
      <c r="C118" s="65">
        <v>100</v>
      </c>
      <c r="D118" s="65">
        <v>71.48</v>
      </c>
      <c r="E118" s="65">
        <v>0</v>
      </c>
      <c r="F118" s="11">
        <f t="shared" si="55"/>
        <v>71.48</v>
      </c>
      <c r="G118" s="63">
        <v>0</v>
      </c>
      <c r="H118" s="65">
        <v>0</v>
      </c>
      <c r="I118" s="45">
        <v>0</v>
      </c>
      <c r="M118" s="323"/>
    </row>
    <row r="119" spans="1:13">
      <c r="A119" s="3"/>
      <c r="B119" s="66" t="s">
        <v>91</v>
      </c>
      <c r="C119" s="65">
        <v>200</v>
      </c>
      <c r="D119" s="65">
        <v>200</v>
      </c>
      <c r="E119" s="65">
        <v>100</v>
      </c>
      <c r="F119" s="11">
        <f t="shared" si="55"/>
        <v>100</v>
      </c>
      <c r="G119" s="63">
        <f t="shared" si="56"/>
        <v>200</v>
      </c>
      <c r="H119" s="65">
        <v>192.4</v>
      </c>
      <c r="I119" s="45">
        <f>H119/G119*100</f>
        <v>96.2</v>
      </c>
      <c r="M119" s="323"/>
    </row>
    <row r="120" spans="1:13">
      <c r="A120" s="3"/>
      <c r="B120" s="66" t="s">
        <v>92</v>
      </c>
      <c r="C120" s="65">
        <v>424</v>
      </c>
      <c r="D120" s="65">
        <v>524</v>
      </c>
      <c r="E120" s="65">
        <v>262</v>
      </c>
      <c r="F120" s="11">
        <f t="shared" si="55"/>
        <v>262</v>
      </c>
      <c r="G120" s="63">
        <f t="shared" si="56"/>
        <v>524</v>
      </c>
      <c r="H120" s="65">
        <v>384</v>
      </c>
      <c r="I120" s="45">
        <f>H120/G120*100</f>
        <v>73.282442748091597</v>
      </c>
      <c r="M120" s="323"/>
    </row>
    <row r="121" spans="1:13">
      <c r="A121" s="4">
        <v>3</v>
      </c>
      <c r="B121" s="31" t="s">
        <v>73</v>
      </c>
      <c r="C121" s="12">
        <v>3210</v>
      </c>
      <c r="D121" s="12">
        <v>3210</v>
      </c>
      <c r="E121" s="12">
        <v>2370</v>
      </c>
      <c r="F121" s="12">
        <f t="shared" si="55"/>
        <v>840</v>
      </c>
      <c r="G121" s="12">
        <f>E121+F121</f>
        <v>3210</v>
      </c>
      <c r="H121" s="12">
        <f>H122</f>
        <v>3200</v>
      </c>
      <c r="I121" s="18">
        <f t="shared" ref="I121:I130" si="57">H121/G121*100</f>
        <v>99.688473520249218</v>
      </c>
      <c r="M121" s="323"/>
    </row>
    <row r="122" spans="1:13">
      <c r="A122" s="4"/>
      <c r="B122" s="67" t="s">
        <v>94</v>
      </c>
      <c r="C122" s="63">
        <v>3200</v>
      </c>
      <c r="D122" s="63">
        <v>3200</v>
      </c>
      <c r="E122" s="63">
        <v>2370</v>
      </c>
      <c r="F122" s="11">
        <f t="shared" si="55"/>
        <v>830</v>
      </c>
      <c r="G122" s="11">
        <f>E122+F122</f>
        <v>3200</v>
      </c>
      <c r="H122" s="63">
        <v>3200</v>
      </c>
      <c r="I122" s="296">
        <f t="shared" si="57"/>
        <v>100</v>
      </c>
      <c r="M122" s="323"/>
    </row>
    <row r="123" spans="1:13">
      <c r="A123" s="4"/>
      <c r="B123" s="67" t="s">
        <v>249</v>
      </c>
      <c r="C123" s="63">
        <v>10</v>
      </c>
      <c r="D123" s="63">
        <v>10</v>
      </c>
      <c r="E123" s="63">
        <v>0</v>
      </c>
      <c r="F123" s="11">
        <f t="shared" si="55"/>
        <v>10</v>
      </c>
      <c r="G123" s="11">
        <f>E123+F123</f>
        <v>10</v>
      </c>
      <c r="H123" s="63">
        <v>0</v>
      </c>
      <c r="I123" s="296">
        <f t="shared" si="57"/>
        <v>0</v>
      </c>
      <c r="M123" s="323"/>
    </row>
    <row r="124" spans="1:13">
      <c r="A124" s="4">
        <v>4</v>
      </c>
      <c r="B124" s="16" t="s">
        <v>22</v>
      </c>
      <c r="C124" s="12">
        <f t="shared" ref="C124:H124" si="58">C125</f>
        <v>20</v>
      </c>
      <c r="D124" s="12">
        <f t="shared" si="58"/>
        <v>20</v>
      </c>
      <c r="E124" s="12">
        <f t="shared" si="58"/>
        <v>12.5</v>
      </c>
      <c r="F124" s="12">
        <f t="shared" si="58"/>
        <v>7.5</v>
      </c>
      <c r="G124" s="12">
        <f t="shared" si="58"/>
        <v>20</v>
      </c>
      <c r="H124" s="12">
        <f t="shared" si="58"/>
        <v>17.989999999999998</v>
      </c>
      <c r="I124" s="18">
        <f t="shared" si="57"/>
        <v>89.95</v>
      </c>
      <c r="M124" s="323"/>
    </row>
    <row r="125" spans="1:13">
      <c r="A125" s="3"/>
      <c r="B125" s="10" t="s">
        <v>44</v>
      </c>
      <c r="C125" s="13">
        <v>20</v>
      </c>
      <c r="D125" s="13">
        <v>20</v>
      </c>
      <c r="E125" s="13">
        <v>12.5</v>
      </c>
      <c r="F125" s="11">
        <f t="shared" si="55"/>
        <v>7.5</v>
      </c>
      <c r="G125" s="11">
        <f>E125+F125</f>
        <v>20</v>
      </c>
      <c r="H125" s="13">
        <v>17.989999999999998</v>
      </c>
      <c r="I125" s="45">
        <f t="shared" si="57"/>
        <v>89.95</v>
      </c>
    </row>
    <row r="126" spans="1:13">
      <c r="A126" s="3"/>
      <c r="B126" s="67" t="s">
        <v>95</v>
      </c>
      <c r="C126" s="68">
        <v>20</v>
      </c>
      <c r="D126" s="68">
        <v>20</v>
      </c>
      <c r="E126" s="68">
        <v>12.5</v>
      </c>
      <c r="F126" s="11">
        <f t="shared" si="55"/>
        <v>7.5</v>
      </c>
      <c r="G126" s="63">
        <f>E126+F126</f>
        <v>20</v>
      </c>
      <c r="H126" s="68">
        <v>17.989999999999998</v>
      </c>
      <c r="I126" s="296">
        <f t="shared" si="57"/>
        <v>89.95</v>
      </c>
    </row>
    <row r="127" spans="1:13">
      <c r="A127" s="4">
        <v>5</v>
      </c>
      <c r="B127" s="16" t="s">
        <v>21</v>
      </c>
      <c r="C127" s="12">
        <f t="shared" ref="C127:H127" si="59">C128+C129+C131+C130</f>
        <v>2622</v>
      </c>
      <c r="D127" s="12">
        <f t="shared" si="59"/>
        <v>2216.0800000000004</v>
      </c>
      <c r="E127" s="12">
        <f t="shared" si="59"/>
        <v>1244.43</v>
      </c>
      <c r="F127" s="12">
        <f t="shared" si="59"/>
        <v>971.6500000000002</v>
      </c>
      <c r="G127" s="12">
        <f>G128+G129+G131+G130</f>
        <v>2216.0800000000004</v>
      </c>
      <c r="H127" s="12">
        <f t="shared" si="59"/>
        <v>1897.63</v>
      </c>
      <c r="I127" s="18">
        <f t="shared" si="57"/>
        <v>85.630031406808399</v>
      </c>
    </row>
    <row r="128" spans="1:13">
      <c r="A128" s="3"/>
      <c r="B128" s="10" t="s">
        <v>37</v>
      </c>
      <c r="C128" s="13">
        <v>42</v>
      </c>
      <c r="D128" s="13">
        <v>25.4</v>
      </c>
      <c r="E128" s="13">
        <v>21.03</v>
      </c>
      <c r="F128" s="11">
        <f t="shared" si="55"/>
        <v>4.3699999999999974</v>
      </c>
      <c r="G128" s="11">
        <f t="shared" ref="G128:G133" si="60">E128+F128</f>
        <v>25.4</v>
      </c>
      <c r="H128" s="13">
        <v>23.14</v>
      </c>
      <c r="I128" s="45">
        <f t="shared" si="57"/>
        <v>91.102362204724415</v>
      </c>
    </row>
    <row r="129" spans="1:9">
      <c r="A129" s="3"/>
      <c r="B129" s="10" t="s">
        <v>38</v>
      </c>
      <c r="C129" s="13">
        <v>70</v>
      </c>
      <c r="D129" s="13">
        <v>64.88</v>
      </c>
      <c r="E129" s="13">
        <v>31.4</v>
      </c>
      <c r="F129" s="11">
        <f t="shared" si="55"/>
        <v>33.479999999999997</v>
      </c>
      <c r="G129" s="11">
        <f t="shared" si="60"/>
        <v>64.88</v>
      </c>
      <c r="H129" s="13">
        <v>50.49</v>
      </c>
      <c r="I129" s="45">
        <f t="shared" si="57"/>
        <v>77.820591861898905</v>
      </c>
    </row>
    <row r="130" spans="1:9">
      <c r="A130" s="3"/>
      <c r="B130" s="10" t="s">
        <v>41</v>
      </c>
      <c r="C130" s="13">
        <v>2360</v>
      </c>
      <c r="D130" s="13">
        <v>2125.8000000000002</v>
      </c>
      <c r="E130" s="13">
        <v>1192</v>
      </c>
      <c r="F130" s="11">
        <f t="shared" si="55"/>
        <v>933.80000000000018</v>
      </c>
      <c r="G130" s="11">
        <f>E130+F130</f>
        <v>2125.8000000000002</v>
      </c>
      <c r="H130" s="13">
        <v>1824</v>
      </c>
      <c r="I130" s="45">
        <f t="shared" si="57"/>
        <v>85.802991814846166</v>
      </c>
    </row>
    <row r="131" spans="1:9">
      <c r="A131" s="3"/>
      <c r="B131" s="10" t="s">
        <v>84</v>
      </c>
      <c r="C131" s="13">
        <v>150</v>
      </c>
      <c r="D131" s="13">
        <v>0</v>
      </c>
      <c r="E131" s="13">
        <v>0</v>
      </c>
      <c r="F131" s="11">
        <f t="shared" si="55"/>
        <v>0</v>
      </c>
      <c r="G131" s="11">
        <f t="shared" si="60"/>
        <v>0</v>
      </c>
      <c r="H131" s="13">
        <v>0</v>
      </c>
      <c r="I131" s="45">
        <v>0</v>
      </c>
    </row>
    <row r="132" spans="1:9">
      <c r="A132" s="3"/>
      <c r="B132" s="67" t="s">
        <v>96</v>
      </c>
      <c r="C132" s="68">
        <v>2360</v>
      </c>
      <c r="D132" s="68">
        <v>2125.8000000000002</v>
      </c>
      <c r="E132" s="68">
        <v>1192</v>
      </c>
      <c r="F132" s="11">
        <f t="shared" si="55"/>
        <v>933.80000000000018</v>
      </c>
      <c r="G132" s="63">
        <f t="shared" si="60"/>
        <v>2125.8000000000002</v>
      </c>
      <c r="H132" s="68">
        <v>1824</v>
      </c>
      <c r="I132" s="296">
        <f t="shared" ref="I132:I157" si="61">H132/G132*100</f>
        <v>85.802991814846166</v>
      </c>
    </row>
    <row r="133" spans="1:9">
      <c r="A133" s="3"/>
      <c r="B133" s="67" t="s">
        <v>97</v>
      </c>
      <c r="C133" s="68">
        <v>262</v>
      </c>
      <c r="D133" s="68">
        <v>90.28</v>
      </c>
      <c r="E133" s="68">
        <v>52.43</v>
      </c>
      <c r="F133" s="11">
        <f t="shared" si="55"/>
        <v>37.85</v>
      </c>
      <c r="G133" s="63">
        <f t="shared" si="60"/>
        <v>90.28</v>
      </c>
      <c r="H133" s="68">
        <v>73.63</v>
      </c>
      <c r="I133" s="296">
        <f t="shared" si="61"/>
        <v>81.557377049180317</v>
      </c>
    </row>
    <row r="134" spans="1:9">
      <c r="A134" s="4">
        <v>6</v>
      </c>
      <c r="B134" s="16" t="s">
        <v>20</v>
      </c>
      <c r="C134" s="12">
        <f t="shared" ref="C134:H134" si="62">C135+C136+C137+C138+C139+C140</f>
        <v>60646</v>
      </c>
      <c r="D134" s="12">
        <f t="shared" si="62"/>
        <v>62550.05</v>
      </c>
      <c r="E134" s="12">
        <f t="shared" si="62"/>
        <v>35647.550000000003</v>
      </c>
      <c r="F134" s="12">
        <f t="shared" si="62"/>
        <v>26902.5</v>
      </c>
      <c r="G134" s="12">
        <f t="shared" si="62"/>
        <v>62550.05</v>
      </c>
      <c r="H134" s="12">
        <f t="shared" si="62"/>
        <v>51090.560000000005</v>
      </c>
      <c r="I134" s="18">
        <f t="shared" si="61"/>
        <v>81.679487066756948</v>
      </c>
    </row>
    <row r="135" spans="1:9">
      <c r="A135" s="3"/>
      <c r="B135" s="10" t="s">
        <v>37</v>
      </c>
      <c r="C135" s="13">
        <v>52157</v>
      </c>
      <c r="D135" s="13">
        <v>53413</v>
      </c>
      <c r="E135" s="13">
        <v>30349</v>
      </c>
      <c r="F135" s="11">
        <f t="shared" si="55"/>
        <v>23064</v>
      </c>
      <c r="G135" s="11">
        <f t="shared" ref="G135:G152" si="63">E135+F135</f>
        <v>53413</v>
      </c>
      <c r="H135" s="13">
        <v>44052.3</v>
      </c>
      <c r="I135" s="45">
        <f t="shared" si="61"/>
        <v>82.474865669406327</v>
      </c>
    </row>
    <row r="136" spans="1:9">
      <c r="A136" s="3"/>
      <c r="B136" s="10" t="s">
        <v>38</v>
      </c>
      <c r="C136" s="13">
        <v>7490</v>
      </c>
      <c r="D136" s="13">
        <v>7588.52</v>
      </c>
      <c r="E136" s="13">
        <v>4635.95</v>
      </c>
      <c r="F136" s="11">
        <f t="shared" si="55"/>
        <v>2952.5700000000006</v>
      </c>
      <c r="G136" s="11">
        <f t="shared" si="63"/>
        <v>7588.52</v>
      </c>
      <c r="H136" s="13">
        <v>6076.84</v>
      </c>
      <c r="I136" s="45">
        <f t="shared" si="61"/>
        <v>80.079383068108129</v>
      </c>
    </row>
    <row r="137" spans="1:9">
      <c r="A137" s="3"/>
      <c r="B137" s="10" t="s">
        <v>39</v>
      </c>
      <c r="C137" s="13">
        <v>265</v>
      </c>
      <c r="D137" s="13">
        <v>266.99</v>
      </c>
      <c r="E137" s="13">
        <v>150.80000000000001</v>
      </c>
      <c r="F137" s="11">
        <f t="shared" si="55"/>
        <v>116.19</v>
      </c>
      <c r="G137" s="11">
        <f t="shared" si="63"/>
        <v>266.99</v>
      </c>
      <c r="H137" s="13">
        <v>205.24</v>
      </c>
      <c r="I137" s="45">
        <f t="shared" si="61"/>
        <v>76.871792951046857</v>
      </c>
    </row>
    <row r="138" spans="1:9">
      <c r="A138" s="3"/>
      <c r="B138" s="10" t="s">
        <v>45</v>
      </c>
      <c r="C138" s="13">
        <v>161</v>
      </c>
      <c r="D138" s="13">
        <v>159.63</v>
      </c>
      <c r="E138" s="13">
        <v>98.8</v>
      </c>
      <c r="F138" s="11">
        <f t="shared" si="55"/>
        <v>60.83</v>
      </c>
      <c r="G138" s="11">
        <f t="shared" si="63"/>
        <v>159.63</v>
      </c>
      <c r="H138" s="13">
        <v>82.87</v>
      </c>
      <c r="I138" s="45">
        <f t="shared" si="61"/>
        <v>51.913800664035591</v>
      </c>
    </row>
    <row r="139" spans="1:9">
      <c r="A139" s="3"/>
      <c r="B139" s="10" t="s">
        <v>84</v>
      </c>
      <c r="C139" s="13">
        <v>577</v>
      </c>
      <c r="D139" s="13">
        <v>1151.5</v>
      </c>
      <c r="E139" s="13">
        <v>417</v>
      </c>
      <c r="F139" s="11">
        <f t="shared" si="55"/>
        <v>734.5</v>
      </c>
      <c r="G139" s="11">
        <f t="shared" si="63"/>
        <v>1151.5</v>
      </c>
      <c r="H139" s="13">
        <v>702.76</v>
      </c>
      <c r="I139" s="45">
        <f t="shared" si="61"/>
        <v>61.029960920538429</v>
      </c>
    </row>
    <row r="140" spans="1:9">
      <c r="A140" s="3"/>
      <c r="B140" s="10" t="s">
        <v>48</v>
      </c>
      <c r="C140" s="13">
        <v>-4</v>
      </c>
      <c r="D140" s="13">
        <v>-29.59</v>
      </c>
      <c r="E140" s="13">
        <v>-4</v>
      </c>
      <c r="F140" s="11">
        <f t="shared" si="55"/>
        <v>-25.59</v>
      </c>
      <c r="G140" s="11">
        <f t="shared" si="63"/>
        <v>-29.59</v>
      </c>
      <c r="H140" s="13">
        <v>-29.45</v>
      </c>
      <c r="I140" s="45">
        <f t="shared" si="61"/>
        <v>99.526867184859753</v>
      </c>
    </row>
    <row r="141" spans="1:9">
      <c r="A141" s="3"/>
      <c r="B141" s="67" t="s">
        <v>98</v>
      </c>
      <c r="C141" s="68">
        <v>10289.35</v>
      </c>
      <c r="D141" s="68">
        <v>10695.77</v>
      </c>
      <c r="E141" s="68">
        <v>5601.92</v>
      </c>
      <c r="F141" s="11">
        <f t="shared" si="55"/>
        <v>5093.8500000000004</v>
      </c>
      <c r="G141" s="63">
        <f t="shared" si="63"/>
        <v>10695.77</v>
      </c>
      <c r="H141" s="296">
        <v>8714.06</v>
      </c>
      <c r="I141" s="297">
        <f t="shared" si="61"/>
        <v>81.472021182205665</v>
      </c>
    </row>
    <row r="142" spans="1:9">
      <c r="A142" s="3"/>
      <c r="B142" s="67" t="s">
        <v>99</v>
      </c>
      <c r="C142" s="68">
        <v>15371.5</v>
      </c>
      <c r="D142" s="68">
        <v>17236.52</v>
      </c>
      <c r="E142" s="68">
        <v>9977.16</v>
      </c>
      <c r="F142" s="11">
        <f t="shared" si="55"/>
        <v>7259.3600000000006</v>
      </c>
      <c r="G142" s="63">
        <f t="shared" si="63"/>
        <v>17236.52</v>
      </c>
      <c r="H142" s="296">
        <v>14464.78</v>
      </c>
      <c r="I142" s="297">
        <f t="shared" si="61"/>
        <v>83.919375836885862</v>
      </c>
    </row>
    <row r="143" spans="1:9">
      <c r="A143" s="3"/>
      <c r="B143" s="67" t="s">
        <v>100</v>
      </c>
      <c r="C143" s="68">
        <v>34130.75</v>
      </c>
      <c r="D143" s="68">
        <v>33988.660000000003</v>
      </c>
      <c r="E143" s="68">
        <v>19725.45</v>
      </c>
      <c r="F143" s="11">
        <f t="shared" si="55"/>
        <v>14263.210000000003</v>
      </c>
      <c r="G143" s="63">
        <f t="shared" si="63"/>
        <v>33988.660000000003</v>
      </c>
      <c r="H143" s="296">
        <v>27504.85</v>
      </c>
      <c r="I143" s="297">
        <f t="shared" si="61"/>
        <v>80.923608050449758</v>
      </c>
    </row>
    <row r="144" spans="1:9">
      <c r="A144" s="3"/>
      <c r="B144" s="67" t="s">
        <v>101</v>
      </c>
      <c r="C144" s="68">
        <v>657.4</v>
      </c>
      <c r="D144" s="68">
        <v>432.1</v>
      </c>
      <c r="E144" s="68">
        <v>146.02000000000001</v>
      </c>
      <c r="F144" s="11">
        <f t="shared" si="55"/>
        <v>286.08000000000004</v>
      </c>
      <c r="G144" s="63">
        <f t="shared" si="63"/>
        <v>432.1</v>
      </c>
      <c r="H144" s="296">
        <v>210.64</v>
      </c>
      <c r="I144" s="297">
        <f t="shared" si="61"/>
        <v>48.74797500578569</v>
      </c>
    </row>
    <row r="145" spans="1:9">
      <c r="A145" s="3"/>
      <c r="B145" s="67" t="s">
        <v>45</v>
      </c>
      <c r="C145" s="68">
        <v>197</v>
      </c>
      <c r="D145" s="68">
        <v>197</v>
      </c>
      <c r="E145" s="68">
        <v>197</v>
      </c>
      <c r="F145" s="11">
        <f t="shared" si="55"/>
        <v>0</v>
      </c>
      <c r="G145" s="63">
        <v>197</v>
      </c>
      <c r="H145" s="296">
        <v>196.23</v>
      </c>
      <c r="I145" s="296">
        <f t="shared" si="61"/>
        <v>99.609137055837564</v>
      </c>
    </row>
    <row r="146" spans="1:9">
      <c r="A146" s="4">
        <v>7</v>
      </c>
      <c r="B146" s="16" t="s">
        <v>19</v>
      </c>
      <c r="C146" s="12">
        <f>C149+C147+C148</f>
        <v>2808</v>
      </c>
      <c r="D146" s="12">
        <f>D149+D147+D148+D150</f>
        <v>2824.8500000000004</v>
      </c>
      <c r="E146" s="12">
        <f>E149+E147+E148</f>
        <v>1594.5</v>
      </c>
      <c r="F146" s="12">
        <f>F149+F147+F148+F150</f>
        <v>1230.3500000000001</v>
      </c>
      <c r="G146" s="12">
        <f>E146+F146</f>
        <v>2824.8500000000004</v>
      </c>
      <c r="H146" s="12">
        <f>H149+H147+H148+H150</f>
        <v>2463.1799999999998</v>
      </c>
      <c r="I146" s="18">
        <f t="shared" si="61"/>
        <v>87.196842310211139</v>
      </c>
    </row>
    <row r="147" spans="1:9">
      <c r="A147" s="4"/>
      <c r="B147" s="10" t="s">
        <v>37</v>
      </c>
      <c r="C147" s="33">
        <v>2758</v>
      </c>
      <c r="D147" s="33">
        <v>2509.0500000000002</v>
      </c>
      <c r="E147" s="33">
        <v>1560.5</v>
      </c>
      <c r="F147" s="11">
        <f t="shared" si="55"/>
        <v>948.55000000000018</v>
      </c>
      <c r="G147" s="11">
        <f t="shared" si="63"/>
        <v>2509.0500000000002</v>
      </c>
      <c r="H147" s="33">
        <v>2170.7199999999998</v>
      </c>
      <c r="I147" s="45">
        <f t="shared" si="61"/>
        <v>86.515613479205271</v>
      </c>
    </row>
    <row r="148" spans="1:9">
      <c r="A148" s="4"/>
      <c r="B148" s="10" t="s">
        <v>38</v>
      </c>
      <c r="C148" s="33">
        <v>30</v>
      </c>
      <c r="D148" s="33">
        <v>172.8</v>
      </c>
      <c r="E148" s="33">
        <v>24</v>
      </c>
      <c r="F148" s="11">
        <f t="shared" si="55"/>
        <v>148.80000000000001</v>
      </c>
      <c r="G148" s="11">
        <f t="shared" si="63"/>
        <v>172.8</v>
      </c>
      <c r="H148" s="33">
        <v>154.21</v>
      </c>
      <c r="I148" s="45">
        <f t="shared" si="61"/>
        <v>89.241898148148152</v>
      </c>
    </row>
    <row r="149" spans="1:9">
      <c r="A149" s="3"/>
      <c r="B149" s="10" t="s">
        <v>39</v>
      </c>
      <c r="C149" s="33">
        <v>20</v>
      </c>
      <c r="D149" s="33">
        <v>20</v>
      </c>
      <c r="E149" s="33">
        <v>10</v>
      </c>
      <c r="F149" s="11">
        <f t="shared" si="55"/>
        <v>10</v>
      </c>
      <c r="G149" s="11">
        <f t="shared" si="63"/>
        <v>20</v>
      </c>
      <c r="H149" s="33">
        <v>15.64</v>
      </c>
      <c r="I149" s="45">
        <f t="shared" si="61"/>
        <v>78.2</v>
      </c>
    </row>
    <row r="150" spans="1:9">
      <c r="A150" s="3"/>
      <c r="B150" s="10" t="s">
        <v>84</v>
      </c>
      <c r="C150" s="33">
        <v>0</v>
      </c>
      <c r="D150" s="33">
        <v>123</v>
      </c>
      <c r="E150" s="33">
        <v>0</v>
      </c>
      <c r="F150" s="11">
        <f t="shared" si="55"/>
        <v>123</v>
      </c>
      <c r="G150" s="11">
        <f t="shared" si="63"/>
        <v>123</v>
      </c>
      <c r="H150" s="33">
        <v>122.61</v>
      </c>
      <c r="I150" s="45"/>
    </row>
    <row r="151" spans="1:9">
      <c r="A151" s="3"/>
      <c r="B151" s="207" t="s">
        <v>289</v>
      </c>
      <c r="C151" s="68">
        <v>2788</v>
      </c>
      <c r="D151" s="68">
        <v>2804.85</v>
      </c>
      <c r="E151" s="68">
        <v>1584.5</v>
      </c>
      <c r="F151" s="11">
        <f t="shared" si="55"/>
        <v>1220.3499999999999</v>
      </c>
      <c r="G151" s="63">
        <f t="shared" si="63"/>
        <v>2804.85</v>
      </c>
      <c r="H151" s="68">
        <v>2447.54</v>
      </c>
      <c r="I151" s="296">
        <f t="shared" si="61"/>
        <v>87.260994349073925</v>
      </c>
    </row>
    <row r="152" spans="1:9">
      <c r="A152" s="3"/>
      <c r="B152" s="67" t="s">
        <v>102</v>
      </c>
      <c r="C152" s="68">
        <v>20</v>
      </c>
      <c r="D152" s="68">
        <v>20</v>
      </c>
      <c r="E152" s="68">
        <v>10</v>
      </c>
      <c r="F152" s="11">
        <f t="shared" si="55"/>
        <v>10</v>
      </c>
      <c r="G152" s="63">
        <f t="shared" si="63"/>
        <v>20</v>
      </c>
      <c r="H152" s="68">
        <v>15.64</v>
      </c>
      <c r="I152" s="297">
        <f t="shared" si="61"/>
        <v>78.2</v>
      </c>
    </row>
    <row r="153" spans="1:9">
      <c r="A153" s="4">
        <v>8</v>
      </c>
      <c r="B153" s="16" t="s">
        <v>18</v>
      </c>
      <c r="C153" s="12">
        <f>C154+C155+C156+C157+C158</f>
        <v>6654</v>
      </c>
      <c r="D153" s="12">
        <f>D154+D155+D156+D157+D158+D159</f>
        <v>6427.71</v>
      </c>
      <c r="E153" s="12">
        <f>E154+E155+E156+E157+E158+E159</f>
        <v>3759.49</v>
      </c>
      <c r="F153" s="12">
        <f>F154+F155+F156+F157+F158+F159</f>
        <v>2668.2200000000003</v>
      </c>
      <c r="G153" s="12">
        <f>G154+G155+G156+G157+G158+G159</f>
        <v>6427.71</v>
      </c>
      <c r="H153" s="12">
        <f>H154+H155+H156+H157+H158+H159</f>
        <v>5331.72</v>
      </c>
      <c r="I153" s="18">
        <f t="shared" si="61"/>
        <v>82.948981830231915</v>
      </c>
    </row>
    <row r="154" spans="1:9">
      <c r="A154" s="3"/>
      <c r="B154" s="10" t="s">
        <v>37</v>
      </c>
      <c r="C154" s="13">
        <v>1615</v>
      </c>
      <c r="D154" s="13">
        <v>1329.25</v>
      </c>
      <c r="E154" s="13">
        <v>842</v>
      </c>
      <c r="F154" s="11">
        <f t="shared" si="55"/>
        <v>487.25</v>
      </c>
      <c r="G154" s="11">
        <f t="shared" ref="G154:G166" si="64">E154+F154</f>
        <v>1329.25</v>
      </c>
      <c r="H154" s="13">
        <v>1140.94</v>
      </c>
      <c r="I154" s="45">
        <f t="shared" si="61"/>
        <v>85.833364679330444</v>
      </c>
    </row>
    <row r="155" spans="1:9">
      <c r="A155" s="3"/>
      <c r="B155" s="10" t="s">
        <v>38</v>
      </c>
      <c r="C155" s="13">
        <v>1614</v>
      </c>
      <c r="D155" s="13">
        <v>1209.8</v>
      </c>
      <c r="E155" s="13">
        <v>746.1</v>
      </c>
      <c r="F155" s="11">
        <f t="shared" si="55"/>
        <v>463.69999999999993</v>
      </c>
      <c r="G155" s="11">
        <f t="shared" si="64"/>
        <v>1209.8</v>
      </c>
      <c r="H155" s="13">
        <v>944.67</v>
      </c>
      <c r="I155" s="45">
        <f t="shared" si="61"/>
        <v>78.084807406182847</v>
      </c>
    </row>
    <row r="156" spans="1:9">
      <c r="A156" s="3"/>
      <c r="B156" s="10" t="s">
        <v>41</v>
      </c>
      <c r="C156" s="13">
        <v>3280</v>
      </c>
      <c r="D156" s="13">
        <v>3391.11</v>
      </c>
      <c r="E156" s="13">
        <v>2038.39</v>
      </c>
      <c r="F156" s="11">
        <f t="shared" si="55"/>
        <v>1352.72</v>
      </c>
      <c r="G156" s="11">
        <f t="shared" si="64"/>
        <v>3391.11</v>
      </c>
      <c r="H156" s="13">
        <v>3124.93</v>
      </c>
      <c r="I156" s="45">
        <f t="shared" si="61"/>
        <v>92.150652736124741</v>
      </c>
    </row>
    <row r="157" spans="1:9">
      <c r="A157" s="3"/>
      <c r="B157" s="10" t="s">
        <v>45</v>
      </c>
      <c r="C157" s="13">
        <v>20</v>
      </c>
      <c r="D157" s="13">
        <v>20</v>
      </c>
      <c r="E157" s="13">
        <v>8</v>
      </c>
      <c r="F157" s="11">
        <f t="shared" si="55"/>
        <v>12</v>
      </c>
      <c r="G157" s="11">
        <f t="shared" si="64"/>
        <v>20</v>
      </c>
      <c r="H157" s="13">
        <v>9.6300000000000008</v>
      </c>
      <c r="I157" s="45">
        <f t="shared" si="61"/>
        <v>48.150000000000006</v>
      </c>
    </row>
    <row r="158" spans="1:9">
      <c r="A158" s="3"/>
      <c r="B158" s="10" t="s">
        <v>84</v>
      </c>
      <c r="C158" s="13">
        <v>125</v>
      </c>
      <c r="D158" s="13">
        <v>485</v>
      </c>
      <c r="E158" s="13">
        <v>125</v>
      </c>
      <c r="F158" s="11">
        <f t="shared" si="55"/>
        <v>360</v>
      </c>
      <c r="G158" s="11">
        <f t="shared" si="64"/>
        <v>485</v>
      </c>
      <c r="H158" s="13">
        <v>118.99</v>
      </c>
      <c r="I158" s="45">
        <v>0</v>
      </c>
    </row>
    <row r="159" spans="1:9">
      <c r="A159" s="3"/>
      <c r="B159" s="10" t="s">
        <v>48</v>
      </c>
      <c r="C159" s="13">
        <v>0</v>
      </c>
      <c r="D159" s="13">
        <v>-7.45</v>
      </c>
      <c r="E159" s="13">
        <v>0</v>
      </c>
      <c r="F159" s="11">
        <f t="shared" si="55"/>
        <v>-7.45</v>
      </c>
      <c r="G159" s="11">
        <v>-7.45</v>
      </c>
      <c r="H159" s="13">
        <v>-7.44</v>
      </c>
      <c r="I159" s="45">
        <v>0</v>
      </c>
    </row>
    <row r="160" spans="1:9">
      <c r="A160" s="3"/>
      <c r="B160" s="67" t="s">
        <v>103</v>
      </c>
      <c r="C160" s="68">
        <v>1770</v>
      </c>
      <c r="D160" s="68">
        <v>1489.61</v>
      </c>
      <c r="E160" s="68">
        <v>901.97</v>
      </c>
      <c r="F160" s="11">
        <f t="shared" si="55"/>
        <v>587.63999999999987</v>
      </c>
      <c r="G160" s="63">
        <f t="shared" si="64"/>
        <v>1489.61</v>
      </c>
      <c r="H160" s="296">
        <v>1365.79</v>
      </c>
      <c r="I160" s="297">
        <f t="shared" ref="I160:I198" si="65">H160/G160*100</f>
        <v>91.687757198192827</v>
      </c>
    </row>
    <row r="161" spans="1:9">
      <c r="A161" s="3"/>
      <c r="B161" s="67" t="s">
        <v>104</v>
      </c>
      <c r="C161" s="68">
        <v>280</v>
      </c>
      <c r="D161" s="68">
        <v>234.58</v>
      </c>
      <c r="E161" s="68">
        <v>136</v>
      </c>
      <c r="F161" s="11">
        <f t="shared" si="55"/>
        <v>98.580000000000013</v>
      </c>
      <c r="G161" s="63">
        <f t="shared" si="64"/>
        <v>234.58</v>
      </c>
      <c r="H161" s="296">
        <v>192.22</v>
      </c>
      <c r="I161" s="297">
        <f t="shared" si="65"/>
        <v>81.942194560491089</v>
      </c>
    </row>
    <row r="162" spans="1:9">
      <c r="A162" s="3"/>
      <c r="B162" s="67" t="s">
        <v>109</v>
      </c>
      <c r="C162" s="68">
        <v>60</v>
      </c>
      <c r="D162" s="68">
        <v>55.1</v>
      </c>
      <c r="E162" s="68">
        <v>30</v>
      </c>
      <c r="F162" s="11">
        <f t="shared" si="55"/>
        <v>25.1</v>
      </c>
      <c r="G162" s="63">
        <f t="shared" si="64"/>
        <v>55.1</v>
      </c>
      <c r="H162" s="296">
        <v>46.15</v>
      </c>
      <c r="I162" s="297">
        <f t="shared" si="65"/>
        <v>83.756805807622499</v>
      </c>
    </row>
    <row r="163" spans="1:9">
      <c r="A163" s="3"/>
      <c r="B163" s="67" t="s">
        <v>105</v>
      </c>
      <c r="C163" s="68">
        <v>1230</v>
      </c>
      <c r="D163" s="68">
        <v>1666.92</v>
      </c>
      <c r="E163" s="68">
        <v>1000.42</v>
      </c>
      <c r="F163" s="11">
        <f t="shared" si="55"/>
        <v>666.50000000000011</v>
      </c>
      <c r="G163" s="63">
        <f t="shared" si="64"/>
        <v>1666.92</v>
      </c>
      <c r="H163" s="296">
        <v>1566.92</v>
      </c>
      <c r="I163" s="297">
        <f t="shared" si="65"/>
        <v>94.000911861397057</v>
      </c>
    </row>
    <row r="164" spans="1:9">
      <c r="A164" s="3"/>
      <c r="B164" s="67" t="s">
        <v>106</v>
      </c>
      <c r="C164" s="68">
        <v>20</v>
      </c>
      <c r="D164" s="68">
        <v>20</v>
      </c>
      <c r="E164" s="68">
        <v>8</v>
      </c>
      <c r="F164" s="11">
        <f t="shared" si="55"/>
        <v>12</v>
      </c>
      <c r="G164" s="63">
        <f t="shared" si="64"/>
        <v>20</v>
      </c>
      <c r="H164" s="296">
        <v>9.6300000000000008</v>
      </c>
      <c r="I164" s="297">
        <f t="shared" si="65"/>
        <v>48.150000000000006</v>
      </c>
    </row>
    <row r="165" spans="1:9">
      <c r="A165" s="3"/>
      <c r="B165" s="67" t="s">
        <v>356</v>
      </c>
      <c r="C165" s="68">
        <v>3094</v>
      </c>
      <c r="D165" s="68">
        <v>2730.8</v>
      </c>
      <c r="E165" s="68">
        <v>1584.5</v>
      </c>
      <c r="F165" s="11">
        <f t="shared" si="55"/>
        <v>1146.3000000000002</v>
      </c>
      <c r="G165" s="63">
        <f t="shared" si="64"/>
        <v>2730.8</v>
      </c>
      <c r="H165" s="296">
        <v>2009.15</v>
      </c>
      <c r="I165" s="297">
        <f t="shared" si="65"/>
        <v>73.573678043064305</v>
      </c>
    </row>
    <row r="166" spans="1:9">
      <c r="A166" s="3"/>
      <c r="B166" s="67" t="s">
        <v>108</v>
      </c>
      <c r="C166" s="68">
        <v>200</v>
      </c>
      <c r="D166" s="68">
        <v>230.7</v>
      </c>
      <c r="E166" s="68">
        <v>98.6</v>
      </c>
      <c r="F166" s="11">
        <f t="shared" si="55"/>
        <v>132.1</v>
      </c>
      <c r="G166" s="63">
        <f t="shared" si="64"/>
        <v>230.7</v>
      </c>
      <c r="H166" s="296">
        <v>141.86000000000001</v>
      </c>
      <c r="I166" s="297">
        <f t="shared" si="65"/>
        <v>61.491114000866929</v>
      </c>
    </row>
    <row r="167" spans="1:9">
      <c r="A167" s="4">
        <v>9</v>
      </c>
      <c r="B167" s="16" t="s">
        <v>17</v>
      </c>
      <c r="C167" s="12">
        <f>C168+C169+C170+C172+C171</f>
        <v>16482</v>
      </c>
      <c r="D167" s="12">
        <f>D168+D169+D170+D172+D171+D173</f>
        <v>16637.2</v>
      </c>
      <c r="E167" s="12">
        <f>E168+E169+E170+E172+E171</f>
        <v>8497.1</v>
      </c>
      <c r="F167" s="12">
        <f>F168+F169+F170+F172+F171+F173+F174</f>
        <v>8140.1</v>
      </c>
      <c r="G167" s="12">
        <f>G168+G169+G170+G172+G171+G173+G174</f>
        <v>16637.2</v>
      </c>
      <c r="H167" s="12">
        <f>H168+H169+H170+H172+H171+H173+H174</f>
        <v>10652.199999999999</v>
      </c>
      <c r="I167" s="18">
        <f t="shared" si="65"/>
        <v>64.026398672853588</v>
      </c>
    </row>
    <row r="168" spans="1:9">
      <c r="A168" s="3"/>
      <c r="B168" s="10" t="s">
        <v>37</v>
      </c>
      <c r="C168" s="13">
        <v>8354</v>
      </c>
      <c r="D168" s="13">
        <v>7361.97</v>
      </c>
      <c r="E168" s="13">
        <v>4204.84</v>
      </c>
      <c r="F168" s="11">
        <f t="shared" si="55"/>
        <v>3157.13</v>
      </c>
      <c r="G168" s="11">
        <f t="shared" ref="G168:G181" si="66">E168+F168</f>
        <v>7361.97</v>
      </c>
      <c r="H168" s="13">
        <v>5952</v>
      </c>
      <c r="I168" s="45">
        <f t="shared" si="65"/>
        <v>80.847925215669164</v>
      </c>
    </row>
    <row r="169" spans="1:9">
      <c r="A169" s="3"/>
      <c r="B169" s="10" t="s">
        <v>38</v>
      </c>
      <c r="C169" s="13">
        <v>1690</v>
      </c>
      <c r="D169" s="13">
        <v>1646.89</v>
      </c>
      <c r="E169" s="13">
        <v>903.26</v>
      </c>
      <c r="F169" s="11">
        <f t="shared" si="55"/>
        <v>743.63000000000011</v>
      </c>
      <c r="G169" s="11">
        <f t="shared" si="66"/>
        <v>1646.89</v>
      </c>
      <c r="H169" s="13">
        <v>1268.33</v>
      </c>
      <c r="I169" s="45">
        <f t="shared" si="65"/>
        <v>77.013643898499581</v>
      </c>
    </row>
    <row r="170" spans="1:9">
      <c r="A170" s="3"/>
      <c r="B170" s="10" t="s">
        <v>41</v>
      </c>
      <c r="C170" s="13">
        <v>468</v>
      </c>
      <c r="D170" s="13">
        <v>437.34</v>
      </c>
      <c r="E170" s="13">
        <v>228</v>
      </c>
      <c r="F170" s="11">
        <f t="shared" si="55"/>
        <v>209.33999999999997</v>
      </c>
      <c r="G170" s="11">
        <f t="shared" si="66"/>
        <v>437.34</v>
      </c>
      <c r="H170" s="13">
        <v>368.5</v>
      </c>
      <c r="I170" s="45">
        <f t="shared" si="65"/>
        <v>84.25938628984315</v>
      </c>
    </row>
    <row r="171" spans="1:9">
      <c r="A171" s="3"/>
      <c r="B171" s="10" t="s">
        <v>304</v>
      </c>
      <c r="C171" s="13">
        <v>3077</v>
      </c>
      <c r="D171" s="13">
        <v>3782</v>
      </c>
      <c r="E171" s="13">
        <v>1540</v>
      </c>
      <c r="F171" s="11">
        <f t="shared" si="55"/>
        <v>2242</v>
      </c>
      <c r="G171" s="11">
        <f t="shared" si="66"/>
        <v>3782</v>
      </c>
      <c r="H171" s="13">
        <v>901.74</v>
      </c>
      <c r="I171" s="45">
        <f t="shared" si="65"/>
        <v>23.842940243257534</v>
      </c>
    </row>
    <row r="172" spans="1:9">
      <c r="A172" s="3"/>
      <c r="B172" s="10" t="s">
        <v>39</v>
      </c>
      <c r="C172" s="13">
        <v>2893</v>
      </c>
      <c r="D172" s="13">
        <v>3109</v>
      </c>
      <c r="E172" s="13">
        <v>1621</v>
      </c>
      <c r="F172" s="11">
        <f t="shared" si="55"/>
        <v>1488</v>
      </c>
      <c r="G172" s="11">
        <f t="shared" si="66"/>
        <v>3109</v>
      </c>
      <c r="H172" s="13">
        <v>2180.0700000000002</v>
      </c>
      <c r="I172" s="45">
        <f t="shared" si="65"/>
        <v>70.121260855580587</v>
      </c>
    </row>
    <row r="173" spans="1:9">
      <c r="A173" s="3"/>
      <c r="B173" s="10" t="s">
        <v>84</v>
      </c>
      <c r="C173" s="13">
        <v>0</v>
      </c>
      <c r="D173" s="13">
        <v>300</v>
      </c>
      <c r="E173" s="13">
        <v>0</v>
      </c>
      <c r="F173" s="11">
        <f t="shared" si="55"/>
        <v>300</v>
      </c>
      <c r="G173" s="11">
        <f t="shared" si="66"/>
        <v>300</v>
      </c>
      <c r="H173" s="13">
        <v>0</v>
      </c>
      <c r="I173" s="45"/>
    </row>
    <row r="174" spans="1:9">
      <c r="A174" s="3"/>
      <c r="B174" s="10" t="s">
        <v>48</v>
      </c>
      <c r="C174" s="13">
        <v>0</v>
      </c>
      <c r="D174" s="13">
        <v>0</v>
      </c>
      <c r="E174" s="13">
        <v>0</v>
      </c>
      <c r="F174" s="11">
        <f>D174-E174</f>
        <v>0</v>
      </c>
      <c r="G174" s="11">
        <v>0</v>
      </c>
      <c r="H174" s="13">
        <v>-18.440000000000001</v>
      </c>
      <c r="I174" s="45">
        <v>0</v>
      </c>
    </row>
    <row r="175" spans="1:9">
      <c r="A175" s="3"/>
      <c r="B175" s="67" t="s">
        <v>110</v>
      </c>
      <c r="C175" s="68">
        <v>3929</v>
      </c>
      <c r="D175" s="68">
        <v>5119.34</v>
      </c>
      <c r="E175" s="68">
        <v>2038</v>
      </c>
      <c r="F175" s="11">
        <f t="shared" si="55"/>
        <v>3081.34</v>
      </c>
      <c r="G175" s="63">
        <f t="shared" si="66"/>
        <v>5119.34</v>
      </c>
      <c r="H175" s="296">
        <v>1753.99</v>
      </c>
      <c r="I175" s="64">
        <f t="shared" si="65"/>
        <v>34.262033777791665</v>
      </c>
    </row>
    <row r="176" spans="1:9">
      <c r="A176" s="3"/>
      <c r="B176" s="67" t="s">
        <v>111</v>
      </c>
      <c r="C176" s="68">
        <v>7823</v>
      </c>
      <c r="D176" s="68">
        <v>7094.83</v>
      </c>
      <c r="E176" s="68">
        <v>3708.3</v>
      </c>
      <c r="F176" s="11">
        <f t="shared" si="55"/>
        <v>3386.5299999999997</v>
      </c>
      <c r="G176" s="63">
        <f t="shared" si="66"/>
        <v>7094.83</v>
      </c>
      <c r="H176" s="296">
        <v>5664.58</v>
      </c>
      <c r="I176" s="64">
        <f t="shared" si="65"/>
        <v>79.840954610610822</v>
      </c>
    </row>
    <row r="177" spans="1:9">
      <c r="A177" s="3"/>
      <c r="B177" s="67" t="s">
        <v>112</v>
      </c>
      <c r="C177" s="68">
        <v>480</v>
      </c>
      <c r="D177" s="68">
        <v>480</v>
      </c>
      <c r="E177" s="68">
        <v>230</v>
      </c>
      <c r="F177" s="11">
        <f t="shared" si="55"/>
        <v>250</v>
      </c>
      <c r="G177" s="63">
        <f t="shared" si="66"/>
        <v>480</v>
      </c>
      <c r="H177" s="296">
        <v>162.51</v>
      </c>
      <c r="I177" s="64">
        <f t="shared" si="65"/>
        <v>33.856249999999996</v>
      </c>
    </row>
    <row r="178" spans="1:9">
      <c r="A178" s="3"/>
      <c r="B178" s="67" t="s">
        <v>113</v>
      </c>
      <c r="C178" s="68">
        <v>776</v>
      </c>
      <c r="D178" s="68">
        <v>728.7</v>
      </c>
      <c r="E178" s="68">
        <v>453.39</v>
      </c>
      <c r="F178" s="11">
        <f t="shared" si="55"/>
        <v>275.31000000000006</v>
      </c>
      <c r="G178" s="63">
        <f t="shared" si="66"/>
        <v>728.7</v>
      </c>
      <c r="H178" s="296">
        <v>581.64</v>
      </c>
      <c r="I178" s="64">
        <f t="shared" si="65"/>
        <v>79.818855496088915</v>
      </c>
    </row>
    <row r="179" spans="1:9">
      <c r="A179" s="3"/>
      <c r="B179" s="67" t="s">
        <v>114</v>
      </c>
      <c r="C179" s="68">
        <v>733</v>
      </c>
      <c r="D179" s="68">
        <v>733</v>
      </c>
      <c r="E179" s="68">
        <v>477</v>
      </c>
      <c r="F179" s="11">
        <f t="shared" ref="F179:F187" si="67">D179-E179</f>
        <v>256</v>
      </c>
      <c r="G179" s="63">
        <f t="shared" si="66"/>
        <v>733</v>
      </c>
      <c r="H179" s="296">
        <v>525.45000000000005</v>
      </c>
      <c r="I179" s="64">
        <f t="shared" si="65"/>
        <v>71.684856753069582</v>
      </c>
    </row>
    <row r="180" spans="1:9">
      <c r="A180" s="3"/>
      <c r="B180" s="67" t="s">
        <v>115</v>
      </c>
      <c r="C180" s="68">
        <v>1155</v>
      </c>
      <c r="D180" s="68">
        <v>1116.5</v>
      </c>
      <c r="E180" s="68">
        <v>570.96</v>
      </c>
      <c r="F180" s="11">
        <f t="shared" si="67"/>
        <v>545.54</v>
      </c>
      <c r="G180" s="63">
        <f t="shared" si="66"/>
        <v>1116.5</v>
      </c>
      <c r="H180" s="296">
        <v>842.41</v>
      </c>
      <c r="I180" s="64">
        <f t="shared" si="65"/>
        <v>75.45096283027317</v>
      </c>
    </row>
    <row r="181" spans="1:9">
      <c r="A181" s="3"/>
      <c r="B181" s="67" t="s">
        <v>116</v>
      </c>
      <c r="C181" s="68">
        <v>1586</v>
      </c>
      <c r="D181" s="68">
        <v>1364.83</v>
      </c>
      <c r="E181" s="68">
        <v>1019.45</v>
      </c>
      <c r="F181" s="11">
        <f t="shared" si="67"/>
        <v>345.37999999999988</v>
      </c>
      <c r="G181" s="63">
        <f t="shared" si="66"/>
        <v>1364.83</v>
      </c>
      <c r="H181" s="296">
        <v>1121.6199999999999</v>
      </c>
      <c r="I181" s="64">
        <f t="shared" si="65"/>
        <v>82.180198266450759</v>
      </c>
    </row>
    <row r="182" spans="1:9">
      <c r="A182" s="4">
        <v>10</v>
      </c>
      <c r="B182" s="16" t="s">
        <v>16</v>
      </c>
      <c r="C182" s="12">
        <f>C183+C184+C186+C185</f>
        <v>18827</v>
      </c>
      <c r="D182" s="12">
        <f>D183+D184+D186+D185+D187</f>
        <v>12951.41</v>
      </c>
      <c r="E182" s="12">
        <f>E183+E184+E186+E185+E187</f>
        <v>9875.83</v>
      </c>
      <c r="F182" s="12">
        <f>F183+F184+F186+F185+F187</f>
        <v>3075.5800000000008</v>
      </c>
      <c r="G182" s="12">
        <f>G183+G184+G186+G185+G187</f>
        <v>12951.41</v>
      </c>
      <c r="H182" s="12">
        <f>H183+H184+H186+H185+H187</f>
        <v>10003.65</v>
      </c>
      <c r="I182" s="18">
        <f t="shared" si="65"/>
        <v>77.239852649248235</v>
      </c>
    </row>
    <row r="183" spans="1:9">
      <c r="A183" s="3"/>
      <c r="B183" s="10" t="s">
        <v>37</v>
      </c>
      <c r="C183" s="13">
        <v>3133</v>
      </c>
      <c r="D183" s="13">
        <v>2293.96</v>
      </c>
      <c r="E183" s="13">
        <v>1618.5</v>
      </c>
      <c r="F183" s="11">
        <f t="shared" si="67"/>
        <v>675.46</v>
      </c>
      <c r="G183" s="11">
        <f t="shared" ref="G183:G190" si="68">E183+F183</f>
        <v>2293.96</v>
      </c>
      <c r="H183" s="13">
        <v>2116.84</v>
      </c>
      <c r="I183" s="45">
        <f t="shared" si="65"/>
        <v>92.278854034072083</v>
      </c>
    </row>
    <row r="184" spans="1:9">
      <c r="A184" s="3"/>
      <c r="B184" s="10" t="s">
        <v>38</v>
      </c>
      <c r="C184" s="13">
        <v>13373</v>
      </c>
      <c r="D184" s="13">
        <v>8937.0400000000009</v>
      </c>
      <c r="E184" s="13">
        <v>6487.33</v>
      </c>
      <c r="F184" s="11">
        <f t="shared" si="67"/>
        <v>2449.7100000000009</v>
      </c>
      <c r="G184" s="11">
        <f t="shared" si="68"/>
        <v>8937.0400000000009</v>
      </c>
      <c r="H184" s="13">
        <v>6579.63</v>
      </c>
      <c r="I184" s="45">
        <f t="shared" si="65"/>
        <v>73.622026979850148</v>
      </c>
    </row>
    <row r="185" spans="1:9">
      <c r="A185" s="3"/>
      <c r="B185" s="10" t="s">
        <v>84</v>
      </c>
      <c r="C185" s="13">
        <v>2345</v>
      </c>
      <c r="D185" s="13">
        <v>2044.74</v>
      </c>
      <c r="E185" s="13">
        <v>1794</v>
      </c>
      <c r="F185" s="11">
        <f t="shared" si="67"/>
        <v>250.74</v>
      </c>
      <c r="G185" s="11">
        <f t="shared" si="68"/>
        <v>2044.74</v>
      </c>
      <c r="H185" s="13">
        <v>1626.37</v>
      </c>
      <c r="I185" s="45">
        <f t="shared" si="65"/>
        <v>79.539207918855197</v>
      </c>
    </row>
    <row r="186" spans="1:9">
      <c r="A186" s="3"/>
      <c r="B186" s="10" t="s">
        <v>48</v>
      </c>
      <c r="C186" s="13">
        <v>-24</v>
      </c>
      <c r="D186" s="13">
        <v>-334.33</v>
      </c>
      <c r="E186" s="13">
        <v>-24</v>
      </c>
      <c r="F186" s="11">
        <f t="shared" si="67"/>
        <v>-310.33</v>
      </c>
      <c r="G186" s="11">
        <f t="shared" si="68"/>
        <v>-334.33</v>
      </c>
      <c r="H186" s="13">
        <v>-328.29</v>
      </c>
      <c r="I186" s="45">
        <f t="shared" si="65"/>
        <v>98.193401728830807</v>
      </c>
    </row>
    <row r="187" spans="1:9">
      <c r="A187" s="3"/>
      <c r="B187" s="10" t="s">
        <v>256</v>
      </c>
      <c r="C187" s="13">
        <v>0</v>
      </c>
      <c r="D187" s="13">
        <v>10</v>
      </c>
      <c r="E187" s="13">
        <v>0</v>
      </c>
      <c r="F187" s="11">
        <f t="shared" si="67"/>
        <v>10</v>
      </c>
      <c r="G187" s="11">
        <f>E187+F187</f>
        <v>10</v>
      </c>
      <c r="H187" s="13">
        <v>9.1</v>
      </c>
      <c r="I187" s="45">
        <f>H187/G187*100</f>
        <v>90.999999999999986</v>
      </c>
    </row>
    <row r="188" spans="1:9">
      <c r="A188" s="3"/>
      <c r="B188" s="67" t="s">
        <v>117</v>
      </c>
      <c r="C188" s="68">
        <v>1323</v>
      </c>
      <c r="D188" s="68">
        <v>605.75</v>
      </c>
      <c r="E188" s="68">
        <v>400</v>
      </c>
      <c r="F188" s="11">
        <f>D188-E188</f>
        <v>205.75</v>
      </c>
      <c r="G188" s="63">
        <f t="shared" si="68"/>
        <v>605.75</v>
      </c>
      <c r="H188" s="296">
        <v>191.67</v>
      </c>
      <c r="I188" s="297">
        <f t="shared" si="65"/>
        <v>31.641766405282706</v>
      </c>
    </row>
    <row r="189" spans="1:9">
      <c r="A189" s="3"/>
      <c r="B189" s="67" t="s">
        <v>118</v>
      </c>
      <c r="C189" s="68">
        <v>5500</v>
      </c>
      <c r="D189" s="68">
        <v>5123.6899999999996</v>
      </c>
      <c r="E189" s="68">
        <v>3090</v>
      </c>
      <c r="F189" s="11">
        <f>D189-E189</f>
        <v>2033.6899999999996</v>
      </c>
      <c r="G189" s="63">
        <f t="shared" si="68"/>
        <v>5123.6899999999996</v>
      </c>
      <c r="H189" s="296">
        <v>4126.4399999999996</v>
      </c>
      <c r="I189" s="297">
        <f t="shared" si="65"/>
        <v>80.536488351168785</v>
      </c>
    </row>
    <row r="190" spans="1:9">
      <c r="A190" s="3"/>
      <c r="B190" s="67" t="s">
        <v>119</v>
      </c>
      <c r="C190" s="68">
        <v>12004</v>
      </c>
      <c r="D190" s="68">
        <v>7221.97</v>
      </c>
      <c r="E190" s="68">
        <v>6385.83</v>
      </c>
      <c r="F190" s="11">
        <f>D190-E190</f>
        <v>836.14000000000033</v>
      </c>
      <c r="G190" s="63">
        <f t="shared" si="68"/>
        <v>7221.97</v>
      </c>
      <c r="H190" s="296">
        <v>5685.54</v>
      </c>
      <c r="I190" s="297">
        <f t="shared" si="65"/>
        <v>78.725610879026078</v>
      </c>
    </row>
    <row r="191" spans="1:9">
      <c r="A191" s="4">
        <v>11</v>
      </c>
      <c r="B191" s="16" t="s">
        <v>15</v>
      </c>
      <c r="C191" s="12">
        <f>C193+C194+C192</f>
        <v>3512</v>
      </c>
      <c r="D191" s="12">
        <f>D193+D194+D192+D195</f>
        <v>2938.9</v>
      </c>
      <c r="E191" s="12">
        <f>E193+E194+E192+E195</f>
        <v>1650</v>
      </c>
      <c r="F191" s="12">
        <f>F193+F194+F192+F195</f>
        <v>1288.9000000000001</v>
      </c>
      <c r="G191" s="12">
        <f>G193+G194+G192+G195</f>
        <v>2938.9</v>
      </c>
      <c r="H191" s="12">
        <f>H193+H194+H192+H195</f>
        <v>2173.3000000000002</v>
      </c>
      <c r="I191" s="18">
        <f t="shared" si="65"/>
        <v>73.949436864132849</v>
      </c>
    </row>
    <row r="192" spans="1:9">
      <c r="A192" s="4"/>
      <c r="B192" s="10" t="s">
        <v>37</v>
      </c>
      <c r="C192" s="33">
        <v>1207.5</v>
      </c>
      <c r="D192" s="33">
        <v>788.4</v>
      </c>
      <c r="E192" s="33">
        <v>402.5</v>
      </c>
      <c r="F192" s="11">
        <f t="shared" ref="F192:F197" si="69">D192-E192</f>
        <v>385.9</v>
      </c>
      <c r="G192" s="11">
        <f>E192+F192</f>
        <v>788.4</v>
      </c>
      <c r="H192" s="33">
        <v>601.63</v>
      </c>
      <c r="I192" s="45">
        <v>0</v>
      </c>
    </row>
    <row r="193" spans="1:9">
      <c r="A193" s="3"/>
      <c r="B193" s="10" t="s">
        <v>38</v>
      </c>
      <c r="C193" s="13">
        <v>2204.5</v>
      </c>
      <c r="D193" s="13">
        <v>2004.5</v>
      </c>
      <c r="E193" s="13">
        <v>1147.5</v>
      </c>
      <c r="F193" s="11">
        <f t="shared" si="69"/>
        <v>857</v>
      </c>
      <c r="G193" s="11">
        <f>E193+F193</f>
        <v>2004.5</v>
      </c>
      <c r="H193" s="13">
        <v>1465.67</v>
      </c>
      <c r="I193" s="45">
        <f t="shared" si="65"/>
        <v>73.11898228984785</v>
      </c>
    </row>
    <row r="194" spans="1:9">
      <c r="A194" s="3"/>
      <c r="B194" s="10" t="s">
        <v>256</v>
      </c>
      <c r="C194" s="13">
        <v>100</v>
      </c>
      <c r="D194" s="13">
        <v>100</v>
      </c>
      <c r="E194" s="13">
        <v>100</v>
      </c>
      <c r="F194" s="11">
        <f t="shared" si="69"/>
        <v>0</v>
      </c>
      <c r="G194" s="11">
        <f>E194+F194</f>
        <v>100</v>
      </c>
      <c r="H194" s="13">
        <v>100</v>
      </c>
      <c r="I194" s="45">
        <f t="shared" si="65"/>
        <v>100</v>
      </c>
    </row>
    <row r="195" spans="1:9">
      <c r="A195" s="3"/>
      <c r="B195" s="10" t="s">
        <v>84</v>
      </c>
      <c r="C195" s="13">
        <v>0</v>
      </c>
      <c r="D195" s="13">
        <v>46</v>
      </c>
      <c r="E195" s="13">
        <v>0</v>
      </c>
      <c r="F195" s="11">
        <f t="shared" si="69"/>
        <v>46</v>
      </c>
      <c r="G195" s="11">
        <v>46</v>
      </c>
      <c r="H195" s="13">
        <v>6</v>
      </c>
      <c r="I195" s="45">
        <v>0</v>
      </c>
    </row>
    <row r="196" spans="1:9">
      <c r="A196" s="3"/>
      <c r="B196" s="67" t="s">
        <v>120</v>
      </c>
      <c r="C196" s="68">
        <v>3300</v>
      </c>
      <c r="D196" s="68">
        <v>2726.9</v>
      </c>
      <c r="E196" s="68">
        <v>1650</v>
      </c>
      <c r="F196" s="11">
        <f t="shared" si="69"/>
        <v>1076.9000000000001</v>
      </c>
      <c r="G196" s="63">
        <f>E196+F196</f>
        <v>2726.9</v>
      </c>
      <c r="H196" s="68">
        <v>2173.3000000000002</v>
      </c>
      <c r="I196" s="297">
        <f t="shared" si="65"/>
        <v>79.69855880303642</v>
      </c>
    </row>
    <row r="197" spans="1:9">
      <c r="A197" s="3"/>
      <c r="B197" s="67" t="s">
        <v>121</v>
      </c>
      <c r="C197" s="68">
        <v>212</v>
      </c>
      <c r="D197" s="68">
        <v>212</v>
      </c>
      <c r="E197" s="68">
        <v>0</v>
      </c>
      <c r="F197" s="11">
        <f t="shared" si="69"/>
        <v>212</v>
      </c>
      <c r="G197" s="63">
        <f>E197+F197</f>
        <v>212</v>
      </c>
      <c r="H197" s="68">
        <v>0</v>
      </c>
      <c r="I197" s="297">
        <v>0</v>
      </c>
    </row>
    <row r="198" spans="1:9">
      <c r="A198" s="4">
        <v>12</v>
      </c>
      <c r="B198" s="16" t="s">
        <v>14</v>
      </c>
      <c r="C198" s="12">
        <f t="shared" ref="C198:H198" si="70">C199</f>
        <v>3907</v>
      </c>
      <c r="D198" s="12">
        <f t="shared" si="70"/>
        <v>3907</v>
      </c>
      <c r="E198" s="12">
        <f t="shared" si="70"/>
        <v>1882</v>
      </c>
      <c r="F198" s="12">
        <f t="shared" si="70"/>
        <v>2025</v>
      </c>
      <c r="G198" s="12">
        <f t="shared" si="70"/>
        <v>3907</v>
      </c>
      <c r="H198" s="12">
        <f t="shared" si="70"/>
        <v>1839.56</v>
      </c>
      <c r="I198" s="18">
        <f t="shared" si="65"/>
        <v>47.083695930381367</v>
      </c>
    </row>
    <row r="199" spans="1:9">
      <c r="A199" s="4"/>
      <c r="B199" s="16" t="s">
        <v>79</v>
      </c>
      <c r="C199" s="57">
        <v>3907</v>
      </c>
      <c r="D199" s="57">
        <v>3907</v>
      </c>
      <c r="E199" s="57">
        <v>1882</v>
      </c>
      <c r="F199" s="11">
        <f>D199-E199</f>
        <v>2025</v>
      </c>
      <c r="G199" s="11">
        <f>E199+F199</f>
        <v>3907</v>
      </c>
      <c r="H199" s="57">
        <v>1839.56</v>
      </c>
      <c r="I199" s="45">
        <f>H199/G199*100</f>
        <v>47.083695930381367</v>
      </c>
    </row>
    <row r="200" spans="1:9">
      <c r="A200" s="4"/>
      <c r="B200" s="66" t="s">
        <v>122</v>
      </c>
      <c r="C200" s="65">
        <v>1602</v>
      </c>
      <c r="D200" s="65">
        <v>1602</v>
      </c>
      <c r="E200" s="65">
        <v>1602</v>
      </c>
      <c r="F200" s="11">
        <f>D200-E200</f>
        <v>0</v>
      </c>
      <c r="G200" s="68">
        <f>E200+F200</f>
        <v>1602</v>
      </c>
      <c r="H200" s="65">
        <v>1602</v>
      </c>
      <c r="I200" s="296">
        <f>H200/G200*100</f>
        <v>100</v>
      </c>
    </row>
    <row r="201" spans="1:9">
      <c r="A201" s="4"/>
      <c r="B201" s="66" t="s">
        <v>251</v>
      </c>
      <c r="C201" s="65">
        <v>138</v>
      </c>
      <c r="D201" s="65">
        <v>138</v>
      </c>
      <c r="E201" s="65">
        <v>0</v>
      </c>
      <c r="F201" s="11">
        <f>D201-E201</f>
        <v>138</v>
      </c>
      <c r="G201" s="68">
        <f>E201+F201</f>
        <v>138</v>
      </c>
      <c r="H201" s="65">
        <v>0</v>
      </c>
      <c r="I201" s="46">
        <v>0</v>
      </c>
    </row>
    <row r="202" spans="1:9">
      <c r="A202" s="4"/>
      <c r="B202" s="66" t="s">
        <v>252</v>
      </c>
      <c r="C202" s="65">
        <v>2167</v>
      </c>
      <c r="D202" s="65">
        <v>2167</v>
      </c>
      <c r="E202" s="65">
        <v>280</v>
      </c>
      <c r="F202" s="11">
        <f>D202-E202</f>
        <v>1887</v>
      </c>
      <c r="G202" s="68">
        <f>E202+F202</f>
        <v>2167</v>
      </c>
      <c r="H202" s="65">
        <v>237.56</v>
      </c>
      <c r="I202" s="296">
        <f>H202/G202*100</f>
        <v>10.962621135209968</v>
      </c>
    </row>
    <row r="203" spans="1:9">
      <c r="A203" s="4">
        <v>13</v>
      </c>
      <c r="B203" s="16" t="s">
        <v>13</v>
      </c>
      <c r="C203" s="12">
        <f>C204+C207</f>
        <v>28860</v>
      </c>
      <c r="D203" s="12">
        <f>D204+D207+D209+D208</f>
        <v>35998.269999999997</v>
      </c>
      <c r="E203" s="12">
        <f>E204+E207+E209+E208</f>
        <v>19452</v>
      </c>
      <c r="F203" s="12">
        <f>F204+F207+F209+F208</f>
        <v>16546.27</v>
      </c>
      <c r="G203" s="12">
        <f>G204+G207+G209+G208</f>
        <v>35998.269999999997</v>
      </c>
      <c r="H203" s="12">
        <f>H204+H207+H209+H208</f>
        <v>27081.07</v>
      </c>
      <c r="I203" s="18">
        <f t="shared" ref="I203:I216" si="71">H203/G203*100</f>
        <v>75.228809606683882</v>
      </c>
    </row>
    <row r="204" spans="1:9">
      <c r="A204" s="3"/>
      <c r="B204" s="10" t="s">
        <v>46</v>
      </c>
      <c r="C204" s="13">
        <v>28426</v>
      </c>
      <c r="D204" s="13">
        <f>D205+D206</f>
        <v>30600</v>
      </c>
      <c r="E204" s="13">
        <v>19300</v>
      </c>
      <c r="F204" s="11">
        <f t="shared" ref="F204:F211" si="72">D204-E204</f>
        <v>11300</v>
      </c>
      <c r="G204" s="11">
        <f t="shared" ref="G204:G211" si="73">E204+F204</f>
        <v>30600</v>
      </c>
      <c r="H204" s="13">
        <v>26614.799999999999</v>
      </c>
      <c r="I204" s="45">
        <f t="shared" si="71"/>
        <v>86.976470588235287</v>
      </c>
    </row>
    <row r="205" spans="1:9">
      <c r="A205" s="3"/>
      <c r="B205" s="304" t="s">
        <v>305</v>
      </c>
      <c r="C205" s="68">
        <v>17426</v>
      </c>
      <c r="D205" s="68">
        <v>19600</v>
      </c>
      <c r="E205" s="68">
        <v>12500</v>
      </c>
      <c r="F205" s="11">
        <f t="shared" si="72"/>
        <v>7100</v>
      </c>
      <c r="G205" s="63">
        <f t="shared" si="73"/>
        <v>19600</v>
      </c>
      <c r="H205" s="68">
        <v>20008.8</v>
      </c>
      <c r="I205" s="296">
        <f t="shared" si="71"/>
        <v>102.08571428571429</v>
      </c>
    </row>
    <row r="206" spans="1:9">
      <c r="A206" s="3"/>
      <c r="B206" s="304" t="s">
        <v>306</v>
      </c>
      <c r="C206" s="68">
        <v>11000</v>
      </c>
      <c r="D206" s="68">
        <v>11000</v>
      </c>
      <c r="E206" s="68">
        <v>6800</v>
      </c>
      <c r="F206" s="11">
        <f t="shared" si="72"/>
        <v>4200</v>
      </c>
      <c r="G206" s="63">
        <f t="shared" si="73"/>
        <v>11000</v>
      </c>
      <c r="H206" s="68">
        <v>6606</v>
      </c>
      <c r="I206" s="296">
        <f t="shared" si="71"/>
        <v>60.054545454545448</v>
      </c>
    </row>
    <row r="207" spans="1:9">
      <c r="A207" s="3"/>
      <c r="B207" s="10" t="s">
        <v>84</v>
      </c>
      <c r="C207" s="13">
        <v>434</v>
      </c>
      <c r="D207" s="13">
        <v>3100</v>
      </c>
      <c r="E207" s="13">
        <v>152</v>
      </c>
      <c r="F207" s="11">
        <f t="shared" si="72"/>
        <v>2948</v>
      </c>
      <c r="G207" s="59">
        <f t="shared" si="73"/>
        <v>3100</v>
      </c>
      <c r="H207" s="13">
        <v>467.99</v>
      </c>
      <c r="I207" s="45">
        <f t="shared" si="71"/>
        <v>15.096451612903225</v>
      </c>
    </row>
    <row r="208" spans="1:9">
      <c r="A208" s="3"/>
      <c r="B208" s="10" t="s">
        <v>256</v>
      </c>
      <c r="C208" s="13">
        <v>0</v>
      </c>
      <c r="D208" s="13">
        <v>2300</v>
      </c>
      <c r="E208" s="13">
        <v>0</v>
      </c>
      <c r="F208" s="11">
        <f t="shared" si="72"/>
        <v>2300</v>
      </c>
      <c r="G208" s="11">
        <f>E208+F208</f>
        <v>2300</v>
      </c>
      <c r="H208" s="13">
        <v>0</v>
      </c>
      <c r="I208" s="45">
        <f t="shared" si="71"/>
        <v>0</v>
      </c>
    </row>
    <row r="209" spans="1:9">
      <c r="A209" s="3"/>
      <c r="B209" s="10" t="s">
        <v>48</v>
      </c>
      <c r="C209" s="13">
        <v>0</v>
      </c>
      <c r="D209" s="13">
        <v>-1.73</v>
      </c>
      <c r="E209" s="13">
        <v>0</v>
      </c>
      <c r="F209" s="11">
        <f t="shared" si="72"/>
        <v>-1.73</v>
      </c>
      <c r="G209" s="59">
        <v>-1.73</v>
      </c>
      <c r="H209" s="13">
        <v>-1.72</v>
      </c>
      <c r="I209" s="45">
        <f t="shared" si="71"/>
        <v>99.421965317919074</v>
      </c>
    </row>
    <row r="210" spans="1:9">
      <c r="A210" s="3"/>
      <c r="B210" s="67" t="s">
        <v>123</v>
      </c>
      <c r="C210" s="68">
        <v>28860</v>
      </c>
      <c r="D210" s="68">
        <v>35998.269999999997</v>
      </c>
      <c r="E210" s="68">
        <v>19452</v>
      </c>
      <c r="F210" s="11">
        <f t="shared" si="72"/>
        <v>16546.269999999997</v>
      </c>
      <c r="G210" s="63">
        <v>35998.269999999997</v>
      </c>
      <c r="H210" s="68">
        <v>27081.07</v>
      </c>
      <c r="I210" s="297">
        <f t="shared" si="71"/>
        <v>75.228809606683882</v>
      </c>
    </row>
    <row r="211" spans="1:9">
      <c r="A211" s="4">
        <v>14</v>
      </c>
      <c r="B211" s="17" t="s">
        <v>12</v>
      </c>
      <c r="C211" s="18">
        <v>30</v>
      </c>
      <c r="D211" s="18">
        <v>27.5</v>
      </c>
      <c r="E211" s="18">
        <v>16</v>
      </c>
      <c r="F211" s="12">
        <f t="shared" si="72"/>
        <v>11.5</v>
      </c>
      <c r="G211" s="12">
        <f t="shared" si="73"/>
        <v>27.5</v>
      </c>
      <c r="H211" s="18">
        <v>25.08</v>
      </c>
      <c r="I211" s="18">
        <f t="shared" si="71"/>
        <v>91.199999999999989</v>
      </c>
    </row>
    <row r="212" spans="1:9">
      <c r="A212" s="4">
        <v>15</v>
      </c>
      <c r="B212" s="17" t="s">
        <v>11</v>
      </c>
      <c r="C212" s="18">
        <f t="shared" ref="C212:H212" si="74">C213+C214+C215+C216</f>
        <v>3193</v>
      </c>
      <c r="D212" s="18">
        <f t="shared" si="74"/>
        <v>6571.53</v>
      </c>
      <c r="E212" s="18">
        <f t="shared" si="74"/>
        <v>2160.04</v>
      </c>
      <c r="F212" s="18">
        <f t="shared" si="74"/>
        <v>4411.49</v>
      </c>
      <c r="G212" s="18">
        <f t="shared" si="74"/>
        <v>6571.53</v>
      </c>
      <c r="H212" s="18">
        <f t="shared" si="74"/>
        <v>2851.5299999999997</v>
      </c>
      <c r="I212" s="18">
        <f t="shared" si="71"/>
        <v>43.392178077251415</v>
      </c>
    </row>
    <row r="213" spans="1:9">
      <c r="A213" s="3"/>
      <c r="B213" s="10" t="s">
        <v>37</v>
      </c>
      <c r="C213" s="19">
        <v>470</v>
      </c>
      <c r="D213" s="19">
        <v>367.22</v>
      </c>
      <c r="E213" s="19">
        <v>245</v>
      </c>
      <c r="F213" s="11">
        <f>D213-E213</f>
        <v>122.22000000000003</v>
      </c>
      <c r="G213" s="11">
        <f>E213+F213</f>
        <v>367.22</v>
      </c>
      <c r="H213" s="19">
        <v>309.31</v>
      </c>
      <c r="I213" s="45">
        <f t="shared" si="71"/>
        <v>84.230161755895637</v>
      </c>
    </row>
    <row r="214" spans="1:9">
      <c r="A214" s="3"/>
      <c r="B214" s="10" t="s">
        <v>38</v>
      </c>
      <c r="C214" s="19">
        <v>1465.96</v>
      </c>
      <c r="D214" s="19">
        <v>1795.56</v>
      </c>
      <c r="E214" s="19">
        <v>710</v>
      </c>
      <c r="F214" s="11">
        <f>D214-E214</f>
        <v>1085.56</v>
      </c>
      <c r="G214" s="11">
        <f>E214+F214</f>
        <v>1795.56</v>
      </c>
      <c r="H214" s="19">
        <v>1633.94</v>
      </c>
      <c r="I214" s="45">
        <f t="shared" si="71"/>
        <v>90.998908418543522</v>
      </c>
    </row>
    <row r="215" spans="1:9">
      <c r="A215" s="3"/>
      <c r="B215" s="10" t="s">
        <v>84</v>
      </c>
      <c r="C215" s="19">
        <v>1593</v>
      </c>
      <c r="D215" s="19">
        <v>5079.1000000000004</v>
      </c>
      <c r="E215" s="19">
        <v>1541</v>
      </c>
      <c r="F215" s="11">
        <f>D215-E215</f>
        <v>3538.1000000000004</v>
      </c>
      <c r="G215" s="11">
        <f>E215+F215</f>
        <v>5079.1000000000004</v>
      </c>
      <c r="H215" s="19">
        <v>1578.62</v>
      </c>
      <c r="I215" s="45">
        <f t="shared" si="71"/>
        <v>31.080703274202122</v>
      </c>
    </row>
    <row r="216" spans="1:9">
      <c r="A216" s="3"/>
      <c r="B216" s="10" t="s">
        <v>48</v>
      </c>
      <c r="C216" s="19">
        <v>-335.96</v>
      </c>
      <c r="D216" s="19">
        <v>-670.35</v>
      </c>
      <c r="E216" s="19">
        <v>-335.96</v>
      </c>
      <c r="F216" s="11">
        <f>D216-E216</f>
        <v>-334.39000000000004</v>
      </c>
      <c r="G216" s="11">
        <f>E216+F216</f>
        <v>-670.35</v>
      </c>
      <c r="H216" s="19">
        <v>-670.34</v>
      </c>
      <c r="I216" s="296">
        <f t="shared" si="71"/>
        <v>99.998508241963151</v>
      </c>
    </row>
    <row r="217" spans="1:9">
      <c r="A217" s="3"/>
      <c r="B217" s="67" t="s">
        <v>124</v>
      </c>
      <c r="C217" s="296">
        <v>3305</v>
      </c>
      <c r="D217" s="296">
        <v>6571.43</v>
      </c>
      <c r="E217" s="296">
        <v>2160.04</v>
      </c>
      <c r="F217" s="11">
        <f>D217-E217</f>
        <v>4411.3900000000003</v>
      </c>
      <c r="G217" s="63">
        <f>E217+F217</f>
        <v>6571.43</v>
      </c>
      <c r="H217" s="296">
        <v>2851.53</v>
      </c>
      <c r="I217" s="297">
        <f>H217/G217*100</f>
        <v>43.392838392861222</v>
      </c>
    </row>
    <row r="218" spans="1:9">
      <c r="A218" s="23" t="s">
        <v>10</v>
      </c>
      <c r="B218" s="23" t="s">
        <v>9</v>
      </c>
      <c r="C218" s="24">
        <f t="shared" ref="C218:H218" si="75">C108+C114+C121+C124+C127+C134+C146+C153+C167+C182+C191+C198+C203+C211+C212</f>
        <v>158850</v>
      </c>
      <c r="D218" s="24">
        <f t="shared" si="75"/>
        <v>163444.42000000001</v>
      </c>
      <c r="E218" s="24">
        <f t="shared" si="75"/>
        <v>92180.06</v>
      </c>
      <c r="F218" s="24">
        <f t="shared" si="75"/>
        <v>71264.360000000015</v>
      </c>
      <c r="G218" s="24">
        <f t="shared" si="75"/>
        <v>163444.42000000001</v>
      </c>
      <c r="H218" s="24">
        <f t="shared" si="75"/>
        <v>124389.09999999999</v>
      </c>
      <c r="I218" s="24">
        <f>H218/G218*100</f>
        <v>76.104831232537634</v>
      </c>
    </row>
    <row r="219" spans="1:9">
      <c r="A219" s="4" t="s">
        <v>8</v>
      </c>
      <c r="B219" s="4" t="s">
        <v>7</v>
      </c>
      <c r="C219" s="15">
        <f t="shared" ref="C219:H219" si="76">C107-C218</f>
        <v>0</v>
      </c>
      <c r="D219" s="15">
        <f t="shared" si="76"/>
        <v>0</v>
      </c>
      <c r="E219" s="15">
        <f t="shared" si="76"/>
        <v>0</v>
      </c>
      <c r="F219" s="15">
        <f t="shared" si="76"/>
        <v>0</v>
      </c>
      <c r="G219" s="15">
        <f t="shared" si="76"/>
        <v>0</v>
      </c>
      <c r="H219" s="15">
        <f t="shared" si="76"/>
        <v>6227.9900000000052</v>
      </c>
      <c r="I219" s="45">
        <v>0</v>
      </c>
    </row>
    <row r="220" spans="1:9">
      <c r="A220" s="23" t="s">
        <v>70</v>
      </c>
      <c r="B220" s="23" t="s">
        <v>69</v>
      </c>
      <c r="C220" s="24">
        <f>C221+C222+C223+C224+C225+C226+C229+C230+C231+C232+C233+C234+C228</f>
        <v>158850</v>
      </c>
      <c r="D220" s="24">
        <f>D221+D222+D223+D224+D225+D226+D229+D230+D231+D232+D234+D228+D233+D227</f>
        <v>163444.41999999998</v>
      </c>
      <c r="E220" s="24">
        <f>E221+E222+E223+E224+E225+E226+E229+E230+E231+E232+E234+E228+E233+E227</f>
        <v>92180.06</v>
      </c>
      <c r="F220" s="24">
        <f>F221+F222+F223+F224+F225+F226+F229+F230+F231+F232+F234+F228+F233+F227</f>
        <v>71264.36</v>
      </c>
      <c r="G220" s="24">
        <f>G221+G222+G223+G224+G225+G226+G229+G230+G231+G232+G234+G228+G233+G227</f>
        <v>163444.41999999998</v>
      </c>
      <c r="H220" s="24">
        <f>H221+H222+H223+H224+H225+H226+H229+H230+H231+H232+H234+H228+H233+H227</f>
        <v>124389.1</v>
      </c>
      <c r="I220" s="24">
        <f>H220/G220*100</f>
        <v>76.104831232537649</v>
      </c>
    </row>
    <row r="221" spans="1:9">
      <c r="A221" s="3">
        <v>1</v>
      </c>
      <c r="B221" s="2" t="s">
        <v>6</v>
      </c>
      <c r="C221" s="13">
        <f>C109+C128+C135+C154+C168+C183+C213+C147+C192</f>
        <v>74536.5</v>
      </c>
      <c r="D221" s="13">
        <f>D109+D128+D135+D154+D168+D183+D213+D147+D192</f>
        <v>72078.09</v>
      </c>
      <c r="E221" s="13">
        <f>E109+E128+E135+E154+E168+E183+E213+E147+E192</f>
        <v>41790.369999999995</v>
      </c>
      <c r="F221" s="13">
        <f>F109+F128+F135+F154+F168+F183+F213+F147+F192</f>
        <v>30287.72</v>
      </c>
      <c r="G221" s="13">
        <f t="shared" ref="G221:G226" si="77">E221+F221</f>
        <v>72078.09</v>
      </c>
      <c r="H221" s="13">
        <f>H109+H128+H135+H154+H168+H183+H213+H147+H192</f>
        <v>59703.159999999996</v>
      </c>
      <c r="I221" s="45">
        <f>H221/G221*100</f>
        <v>82.831218196819592</v>
      </c>
    </row>
    <row r="222" spans="1:9">
      <c r="A222" s="3">
        <v>2</v>
      </c>
      <c r="B222" s="2" t="s">
        <v>5</v>
      </c>
      <c r="C222" s="13">
        <f>C110+C129+C136+C155+C169+C184+C193+C211+C214+C148</f>
        <v>30542.46</v>
      </c>
      <c r="D222" s="13">
        <f>D110+D129+D136+D155+D169+D184+D193+D211+D214+D148</f>
        <v>25807.09</v>
      </c>
      <c r="E222" s="13">
        <f>E110+E129+E136+E155+E169+E184+E193+E211+E214+E148</f>
        <v>15822.16</v>
      </c>
      <c r="F222" s="13">
        <f>F110+F129+F136+F155+F169+F184+F193+F211+F214+F148</f>
        <v>9984.93</v>
      </c>
      <c r="G222" s="13">
        <f t="shared" si="77"/>
        <v>25807.09</v>
      </c>
      <c r="H222" s="13">
        <f>H110+H129+H136+H155+H169+H184+H193+H211+H214+H148</f>
        <v>20019.91</v>
      </c>
      <c r="I222" s="45">
        <f t="shared" ref="I222:I234" si="78">H222/G222*100</f>
        <v>77.575232232692642</v>
      </c>
    </row>
    <row r="223" spans="1:9">
      <c r="A223" s="3">
        <v>3</v>
      </c>
      <c r="B223" s="2" t="s">
        <v>73</v>
      </c>
      <c r="C223" s="13">
        <f>C121</f>
        <v>3210</v>
      </c>
      <c r="D223" s="13">
        <f>D121</f>
        <v>3210</v>
      </c>
      <c r="E223" s="13">
        <f>E121</f>
        <v>2370</v>
      </c>
      <c r="F223" s="13">
        <f>F121</f>
        <v>840</v>
      </c>
      <c r="G223" s="13">
        <f t="shared" si="77"/>
        <v>3210</v>
      </c>
      <c r="H223" s="13">
        <f>H121</f>
        <v>3200</v>
      </c>
      <c r="I223" s="45">
        <f t="shared" si="78"/>
        <v>99.688473520249218</v>
      </c>
    </row>
    <row r="224" spans="1:9">
      <c r="A224" s="3">
        <v>4</v>
      </c>
      <c r="B224" s="2" t="s">
        <v>4</v>
      </c>
      <c r="C224" s="13">
        <f>C204</f>
        <v>28426</v>
      </c>
      <c r="D224" s="13">
        <f>D204</f>
        <v>30600</v>
      </c>
      <c r="E224" s="13">
        <f>E204</f>
        <v>19300</v>
      </c>
      <c r="F224" s="13">
        <f>F204</f>
        <v>11300</v>
      </c>
      <c r="G224" s="13">
        <f t="shared" si="77"/>
        <v>30600</v>
      </c>
      <c r="H224" s="13">
        <f>H204</f>
        <v>26614.799999999999</v>
      </c>
      <c r="I224" s="45">
        <f t="shared" si="78"/>
        <v>86.976470588235287</v>
      </c>
    </row>
    <row r="225" spans="1:13">
      <c r="A225" s="3">
        <v>5</v>
      </c>
      <c r="B225" s="2" t="s">
        <v>126</v>
      </c>
      <c r="C225" s="13">
        <f>C115</f>
        <v>100</v>
      </c>
      <c r="D225" s="13">
        <f>D115</f>
        <v>71.48</v>
      </c>
      <c r="E225" s="13">
        <f>E115</f>
        <v>0</v>
      </c>
      <c r="F225" s="13">
        <f>F115</f>
        <v>71.48</v>
      </c>
      <c r="G225" s="13">
        <f t="shared" si="77"/>
        <v>71.48</v>
      </c>
      <c r="H225" s="13">
        <f>H115</f>
        <v>0</v>
      </c>
      <c r="I225" s="45">
        <v>0</v>
      </c>
    </row>
    <row r="226" spans="1:13">
      <c r="A226" s="3">
        <v>6</v>
      </c>
      <c r="B226" s="2" t="s">
        <v>3</v>
      </c>
      <c r="C226" s="13">
        <f>C116+C125+C156+C170+C130</f>
        <v>6552</v>
      </c>
      <c r="D226" s="13">
        <f>D116+D125+D156+D170+D130</f>
        <v>6498.25</v>
      </c>
      <c r="E226" s="13">
        <f>E116+E125+E156+E170+E130</f>
        <v>3732.8900000000003</v>
      </c>
      <c r="F226" s="13">
        <f>F116+F125+F156+F170+F130</f>
        <v>2765.36</v>
      </c>
      <c r="G226" s="13">
        <f t="shared" si="77"/>
        <v>6498.25</v>
      </c>
      <c r="H226" s="13">
        <f>H116+H125+H156+H170+H130</f>
        <v>5719.42</v>
      </c>
      <c r="I226" s="45">
        <f t="shared" si="78"/>
        <v>88.014773208171434</v>
      </c>
    </row>
    <row r="227" spans="1:13">
      <c r="A227" s="3">
        <v>7</v>
      </c>
      <c r="B227" s="2" t="s">
        <v>2</v>
      </c>
      <c r="C227" s="13">
        <v>0</v>
      </c>
      <c r="D227" s="13">
        <f>D111</f>
        <v>39</v>
      </c>
      <c r="E227" s="13">
        <f>E111</f>
        <v>0</v>
      </c>
      <c r="F227" s="13">
        <f>F111</f>
        <v>39</v>
      </c>
      <c r="G227" s="13">
        <f>G111</f>
        <v>39</v>
      </c>
      <c r="H227" s="13">
        <f>H111</f>
        <v>35.5</v>
      </c>
      <c r="I227" s="45">
        <f t="shared" si="78"/>
        <v>91.025641025641022</v>
      </c>
    </row>
    <row r="228" spans="1:13">
      <c r="A228" s="3">
        <v>8</v>
      </c>
      <c r="B228" s="2" t="s">
        <v>307</v>
      </c>
      <c r="C228" s="13">
        <f>C171</f>
        <v>3077</v>
      </c>
      <c r="D228" s="339">
        <f>D171</f>
        <v>3782</v>
      </c>
      <c r="E228" s="13">
        <f>E171</f>
        <v>1540</v>
      </c>
      <c r="F228" s="13">
        <f>F171</f>
        <v>2242</v>
      </c>
      <c r="G228" s="13">
        <f>E228+F228</f>
        <v>3782</v>
      </c>
      <c r="H228" s="339">
        <f>H171</f>
        <v>901.74</v>
      </c>
      <c r="I228" s="45">
        <f t="shared" si="78"/>
        <v>23.842940243257534</v>
      </c>
    </row>
    <row r="229" spans="1:13">
      <c r="A229" s="3">
        <v>9</v>
      </c>
      <c r="B229" s="2" t="s">
        <v>1</v>
      </c>
      <c r="C229" s="13">
        <f>C137+C149+C172</f>
        <v>3178</v>
      </c>
      <c r="D229" s="13">
        <f>D137+D149+D172</f>
        <v>3395.99</v>
      </c>
      <c r="E229" s="13">
        <f>E137+E149+E172</f>
        <v>1781.8</v>
      </c>
      <c r="F229" s="13">
        <f>F137+F149+F172</f>
        <v>1614.19</v>
      </c>
      <c r="G229" s="13">
        <f>E229+F229</f>
        <v>3395.99</v>
      </c>
      <c r="H229" s="13">
        <f>H137+H149+H172</f>
        <v>2400.9500000000003</v>
      </c>
      <c r="I229" s="45">
        <f t="shared" si="78"/>
        <v>70.699560363840902</v>
      </c>
    </row>
    <row r="230" spans="1:13">
      <c r="A230" s="3">
        <v>10</v>
      </c>
      <c r="B230" s="2" t="s">
        <v>0</v>
      </c>
      <c r="C230" s="13">
        <f>C138+C157</f>
        <v>181</v>
      </c>
      <c r="D230" s="13">
        <f>D138+D157</f>
        <v>179.63</v>
      </c>
      <c r="E230" s="13">
        <f>E138+E157</f>
        <v>106.8</v>
      </c>
      <c r="F230" s="13">
        <f>F138+F157</f>
        <v>72.83</v>
      </c>
      <c r="G230" s="13">
        <f>E230+F230</f>
        <v>179.63</v>
      </c>
      <c r="H230" s="13">
        <f>H138+H157</f>
        <v>92.5</v>
      </c>
      <c r="I230" s="45">
        <f t="shared" si="78"/>
        <v>51.494739186104773</v>
      </c>
    </row>
    <row r="231" spans="1:13">
      <c r="A231" s="3">
        <v>11</v>
      </c>
      <c r="B231" s="2" t="s">
        <v>47</v>
      </c>
      <c r="C231" s="13">
        <f>C117+C199</f>
        <v>4107</v>
      </c>
      <c r="D231" s="13">
        <f>D117+D199</f>
        <v>4107</v>
      </c>
      <c r="E231" s="13">
        <f>E117+E199</f>
        <v>1982</v>
      </c>
      <c r="F231" s="13">
        <f>F117+F199</f>
        <v>2125</v>
      </c>
      <c r="G231" s="13">
        <f>E231+F231</f>
        <v>4107</v>
      </c>
      <c r="H231" s="13">
        <f>H117+H199</f>
        <v>2031.96</v>
      </c>
      <c r="I231" s="45">
        <f t="shared" si="78"/>
        <v>49.475529583637694</v>
      </c>
    </row>
    <row r="232" spans="1:13">
      <c r="A232" s="3">
        <v>12</v>
      </c>
      <c r="B232" s="2" t="s">
        <v>244</v>
      </c>
      <c r="C232" s="13">
        <f>C139+C158+C185+C215+C131+C207</f>
        <v>5224</v>
      </c>
      <c r="D232" s="339">
        <f>D139+D158+D185+D215+D131+D207+D195+D173+D150</f>
        <v>12329.34</v>
      </c>
      <c r="E232" s="13">
        <f>E139+E158+E185+E215+E131+E207+E195+E173+E150</f>
        <v>4029</v>
      </c>
      <c r="F232" s="13">
        <f>F139+F158+F185+F215+F131+F207+F195+F173+F150</f>
        <v>8300.34</v>
      </c>
      <c r="G232" s="13">
        <f>G139+G158+G185+G215+G131+G207+G195+G173+G150</f>
        <v>12329.34</v>
      </c>
      <c r="H232" s="339">
        <f>H139+H158+H185+H215+H131+H207+H195+H173+H150</f>
        <v>4623.3399999999992</v>
      </c>
      <c r="I232" s="45">
        <f t="shared" si="78"/>
        <v>37.498682005687236</v>
      </c>
      <c r="J232" s="326" t="s">
        <v>395</v>
      </c>
      <c r="K232" s="326" t="s">
        <v>74</v>
      </c>
      <c r="L232" s="326" t="s">
        <v>410</v>
      </c>
    </row>
    <row r="233" spans="1:13">
      <c r="A233" s="3">
        <v>13</v>
      </c>
      <c r="B233" s="182" t="s">
        <v>255</v>
      </c>
      <c r="C233" s="13">
        <f>C194+C187</f>
        <v>100</v>
      </c>
      <c r="D233" s="339">
        <f>D194+D187+D208</f>
        <v>2410</v>
      </c>
      <c r="E233" s="19">
        <f>E194+E187+E208</f>
        <v>100</v>
      </c>
      <c r="F233" s="19">
        <f>F194+F187+F208</f>
        <v>2310</v>
      </c>
      <c r="G233" s="19">
        <f>G194+G187+G208</f>
        <v>2410</v>
      </c>
      <c r="H233" s="339">
        <f>H194+H187</f>
        <v>109.1</v>
      </c>
      <c r="I233" s="45">
        <f t="shared" si="78"/>
        <v>4.5269709543568464</v>
      </c>
      <c r="J233" t="s">
        <v>398</v>
      </c>
      <c r="K233" s="108">
        <f>K235-K234</f>
        <v>144923.08000000002</v>
      </c>
      <c r="L233" s="346">
        <f>L235-L234</f>
        <v>118754.92000000001</v>
      </c>
      <c r="M233" s="323">
        <f>L233/K233</f>
        <v>0.81943414396105851</v>
      </c>
    </row>
    <row r="234" spans="1:13">
      <c r="A234" s="3">
        <v>14</v>
      </c>
      <c r="B234" s="1" t="s">
        <v>49</v>
      </c>
      <c r="C234" s="13">
        <f>C112+C140+C159+C186+C216</f>
        <v>-383.96</v>
      </c>
      <c r="D234" s="13">
        <f>D112+D140+D159+D186+D216+D209</f>
        <v>-1063.45</v>
      </c>
      <c r="E234" s="13">
        <f>E112+E140+E159+E186+E216+E209</f>
        <v>-374.96</v>
      </c>
      <c r="F234" s="13">
        <f>F112+F140+F159+F186+F216+F209</f>
        <v>-688.49</v>
      </c>
      <c r="G234" s="13">
        <f>G112+G140+G159+G186+G216+G209</f>
        <v>-1063.45</v>
      </c>
      <c r="H234" s="13">
        <f>H112+H140+H159+H186+H216+H209+H174</f>
        <v>-1063.2800000000002</v>
      </c>
      <c r="I234" s="45">
        <f t="shared" si="78"/>
        <v>99.984014293102646</v>
      </c>
      <c r="J234" s="351" t="s">
        <v>84</v>
      </c>
      <c r="K234" s="108">
        <f>D228+D232+D233</f>
        <v>18521.34</v>
      </c>
      <c r="L234" s="346">
        <f>H228+H232+H233</f>
        <v>5634.1799999999994</v>
      </c>
      <c r="M234" s="323">
        <f>L234/K234</f>
        <v>0.30419937218365406</v>
      </c>
    </row>
    <row r="235" spans="1:13">
      <c r="A235" s="310"/>
      <c r="B235" s="25"/>
      <c r="C235" s="249"/>
      <c r="D235" s="249"/>
      <c r="E235" s="249"/>
      <c r="F235" s="249"/>
      <c r="G235" s="249"/>
      <c r="H235" s="249"/>
      <c r="I235" s="111"/>
      <c r="K235" s="109">
        <v>163444.42000000001</v>
      </c>
      <c r="L235" s="109">
        <v>124389.1</v>
      </c>
      <c r="M235" s="348">
        <f>L235/K235</f>
        <v>0.7610483123253764</v>
      </c>
    </row>
    <row r="236" spans="1:13">
      <c r="A236" s="298"/>
      <c r="B236" s="299" t="s">
        <v>407</v>
      </c>
      <c r="C236" s="299"/>
      <c r="D236" s="299"/>
      <c r="E236" s="298"/>
      <c r="F236" s="298"/>
      <c r="G236" s="298"/>
    </row>
    <row r="237" spans="1:13">
      <c r="G237" t="s">
        <v>76</v>
      </c>
    </row>
    <row r="238" spans="1:13">
      <c r="A238" s="8" t="s">
        <v>36</v>
      </c>
      <c r="B238" s="52" t="s">
        <v>35</v>
      </c>
      <c r="C238" s="48" t="s">
        <v>71</v>
      </c>
      <c r="D238" s="48" t="s">
        <v>71</v>
      </c>
      <c r="E238" s="48" t="s">
        <v>71</v>
      </c>
      <c r="F238" s="48" t="s">
        <v>71</v>
      </c>
      <c r="G238" s="60" t="s">
        <v>71</v>
      </c>
      <c r="H238" s="290" t="s">
        <v>34</v>
      </c>
      <c r="I238" s="291"/>
    </row>
    <row r="239" spans="1:13" ht="15">
      <c r="A239" s="47" t="s">
        <v>32</v>
      </c>
      <c r="B239" s="53"/>
      <c r="C239" s="49" t="s">
        <v>77</v>
      </c>
      <c r="D239" s="49" t="s">
        <v>321</v>
      </c>
      <c r="E239" s="49" t="s">
        <v>325</v>
      </c>
      <c r="F239" s="49" t="s">
        <v>401</v>
      </c>
      <c r="G239" s="61" t="s">
        <v>400</v>
      </c>
      <c r="H239" s="292" t="s">
        <v>399</v>
      </c>
      <c r="I239" s="293" t="s">
        <v>33</v>
      </c>
    </row>
    <row r="240" spans="1:13">
      <c r="A240" s="55"/>
      <c r="B240" s="54"/>
      <c r="C240" s="50" t="s">
        <v>245</v>
      </c>
      <c r="D240" s="50" t="s">
        <v>245</v>
      </c>
      <c r="E240" s="50" t="s">
        <v>245</v>
      </c>
      <c r="F240" s="50" t="s">
        <v>245</v>
      </c>
      <c r="G240" s="62" t="s">
        <v>245</v>
      </c>
      <c r="H240" s="294">
        <v>2010</v>
      </c>
      <c r="I240" s="51"/>
    </row>
    <row r="241" spans="1:9">
      <c r="A241" s="6" t="s">
        <v>31</v>
      </c>
      <c r="B241" s="6" t="s">
        <v>30</v>
      </c>
      <c r="C241" s="6">
        <v>1</v>
      </c>
      <c r="D241" s="6">
        <v>2</v>
      </c>
      <c r="E241" s="6">
        <v>3</v>
      </c>
      <c r="F241" s="6">
        <v>4</v>
      </c>
      <c r="G241" s="44" t="s">
        <v>342</v>
      </c>
      <c r="H241" s="51" t="s">
        <v>355</v>
      </c>
      <c r="I241" s="4" t="s">
        <v>343</v>
      </c>
    </row>
    <row r="242" spans="1:9">
      <c r="A242" s="4">
        <v>1</v>
      </c>
      <c r="B242" s="16" t="s">
        <v>127</v>
      </c>
      <c r="C242" s="12">
        <f t="shared" ref="C242:H242" si="79">C243+C244+C245+C246+C247+C248+C249</f>
        <v>3880</v>
      </c>
      <c r="D242" s="12">
        <f t="shared" si="79"/>
        <v>2769.78</v>
      </c>
      <c r="E242" s="12">
        <f t="shared" si="79"/>
        <v>2076.4300000000003</v>
      </c>
      <c r="F242" s="12">
        <f t="shared" si="79"/>
        <v>693.35000000000014</v>
      </c>
      <c r="G242" s="12">
        <f t="shared" si="79"/>
        <v>2769.78</v>
      </c>
      <c r="H242" s="12">
        <f t="shared" si="79"/>
        <v>2507.67</v>
      </c>
      <c r="I242" s="300">
        <f>H242/G242*100</f>
        <v>90.536793535948703</v>
      </c>
    </row>
    <row r="243" spans="1:9">
      <c r="A243" s="3"/>
      <c r="B243" s="9" t="s">
        <v>55</v>
      </c>
      <c r="C243" s="11">
        <v>390</v>
      </c>
      <c r="D243" s="11">
        <v>10.95</v>
      </c>
      <c r="E243" s="11">
        <v>82</v>
      </c>
      <c r="F243" s="11">
        <v>-71.05</v>
      </c>
      <c r="G243" s="11">
        <f>E243+F243</f>
        <v>10.950000000000003</v>
      </c>
      <c r="H243" s="45">
        <v>10.81</v>
      </c>
      <c r="I243" s="301">
        <f>H243/G243*100</f>
        <v>98.721461187214587</v>
      </c>
    </row>
    <row r="244" spans="1:9">
      <c r="A244" s="3"/>
      <c r="B244" s="9" t="s">
        <v>56</v>
      </c>
      <c r="C244" s="11">
        <v>2400</v>
      </c>
      <c r="D244" s="11">
        <v>1910.7</v>
      </c>
      <c r="E244" s="11">
        <v>1321</v>
      </c>
      <c r="F244" s="11">
        <f>D244-E244</f>
        <v>589.70000000000005</v>
      </c>
      <c r="G244" s="11">
        <f t="shared" ref="G244:G250" si="80">E244+F244</f>
        <v>1910.7</v>
      </c>
      <c r="H244" s="45">
        <v>1849.94</v>
      </c>
      <c r="I244" s="301">
        <f t="shared" ref="I244:I277" si="81">H244/G244*100</f>
        <v>96.820013607578375</v>
      </c>
    </row>
    <row r="245" spans="1:9">
      <c r="A245" s="3"/>
      <c r="B245" s="9" t="s">
        <v>128</v>
      </c>
      <c r="C245" s="11">
        <v>235</v>
      </c>
      <c r="D245" s="11">
        <v>210.35</v>
      </c>
      <c r="E245" s="11">
        <v>147</v>
      </c>
      <c r="F245" s="11">
        <f t="shared" ref="F245:F251" si="82">D245-E245</f>
        <v>63.349999999999994</v>
      </c>
      <c r="G245" s="11">
        <f t="shared" si="80"/>
        <v>210.35</v>
      </c>
      <c r="H245" s="45">
        <v>182.43</v>
      </c>
      <c r="I245" s="301">
        <f t="shared" si="81"/>
        <v>86.726883765153318</v>
      </c>
    </row>
    <row r="246" spans="1:9">
      <c r="A246" s="3"/>
      <c r="B246" s="9" t="s">
        <v>129</v>
      </c>
      <c r="C246" s="11">
        <v>390</v>
      </c>
      <c r="D246" s="11">
        <v>278.8</v>
      </c>
      <c r="E246" s="11">
        <v>245.63</v>
      </c>
      <c r="F246" s="11">
        <f t="shared" si="82"/>
        <v>33.170000000000016</v>
      </c>
      <c r="G246" s="11">
        <f t="shared" si="80"/>
        <v>278.8</v>
      </c>
      <c r="H246" s="45">
        <v>160.49</v>
      </c>
      <c r="I246" s="301">
        <f t="shared" si="81"/>
        <v>57.564562410329991</v>
      </c>
    </row>
    <row r="247" spans="1:9">
      <c r="A247" s="3"/>
      <c r="B247" s="9" t="s">
        <v>130</v>
      </c>
      <c r="C247" s="11">
        <v>120</v>
      </c>
      <c r="D247" s="11">
        <v>109</v>
      </c>
      <c r="E247" s="11">
        <v>104</v>
      </c>
      <c r="F247" s="11">
        <f t="shared" si="82"/>
        <v>5</v>
      </c>
      <c r="G247" s="11">
        <f t="shared" si="80"/>
        <v>109</v>
      </c>
      <c r="H247" s="45">
        <v>93.82</v>
      </c>
      <c r="I247" s="301">
        <f t="shared" si="81"/>
        <v>86.073394495412842</v>
      </c>
    </row>
    <row r="248" spans="1:9">
      <c r="A248" s="3"/>
      <c r="B248" s="9" t="s">
        <v>131</v>
      </c>
      <c r="C248" s="11">
        <v>210</v>
      </c>
      <c r="D248" s="11">
        <v>226.34</v>
      </c>
      <c r="E248" s="11">
        <v>141</v>
      </c>
      <c r="F248" s="11">
        <f t="shared" si="82"/>
        <v>85.34</v>
      </c>
      <c r="G248" s="11">
        <f t="shared" si="80"/>
        <v>226.34</v>
      </c>
      <c r="H248" s="45">
        <v>200.6</v>
      </c>
      <c r="I248" s="301">
        <f t="shared" si="81"/>
        <v>88.627728196518504</v>
      </c>
    </row>
    <row r="249" spans="1:9">
      <c r="A249" s="3"/>
      <c r="B249" s="9" t="s">
        <v>132</v>
      </c>
      <c r="C249" s="11">
        <v>135</v>
      </c>
      <c r="D249" s="11">
        <v>23.64</v>
      </c>
      <c r="E249" s="11">
        <v>35.799999999999997</v>
      </c>
      <c r="F249" s="11">
        <f t="shared" si="82"/>
        <v>-12.159999999999997</v>
      </c>
      <c r="G249" s="11">
        <f t="shared" si="80"/>
        <v>23.64</v>
      </c>
      <c r="H249" s="45">
        <v>9.58</v>
      </c>
      <c r="I249" s="301">
        <f t="shared" si="81"/>
        <v>40.524534686971236</v>
      </c>
    </row>
    <row r="250" spans="1:9">
      <c r="A250" s="4">
        <v>2</v>
      </c>
      <c r="B250" s="16" t="s">
        <v>133</v>
      </c>
      <c r="C250" s="12">
        <v>6532</v>
      </c>
      <c r="D250" s="12">
        <v>6478.25</v>
      </c>
      <c r="E250" s="12">
        <v>3720.39</v>
      </c>
      <c r="F250" s="11">
        <f t="shared" si="82"/>
        <v>2757.86</v>
      </c>
      <c r="G250" s="12">
        <f t="shared" si="80"/>
        <v>6478.25</v>
      </c>
      <c r="H250" s="12">
        <v>5701.43</v>
      </c>
      <c r="I250" s="301">
        <f t="shared" si="81"/>
        <v>88.008798672481007</v>
      </c>
    </row>
    <row r="251" spans="1:9">
      <c r="A251" s="4">
        <v>3</v>
      </c>
      <c r="B251" s="16" t="s">
        <v>27</v>
      </c>
      <c r="C251" s="12"/>
      <c r="D251" s="12">
        <v>27.2</v>
      </c>
      <c r="E251" s="12"/>
      <c r="F251" s="11">
        <f t="shared" si="82"/>
        <v>27.2</v>
      </c>
      <c r="G251" s="12">
        <v>27.2</v>
      </c>
      <c r="H251" s="12">
        <v>5.85</v>
      </c>
      <c r="I251" s="301"/>
    </row>
    <row r="252" spans="1:9">
      <c r="A252" s="23" t="s">
        <v>26</v>
      </c>
      <c r="B252" s="23" t="s">
        <v>25</v>
      </c>
      <c r="C252" s="24">
        <f>C242+C250</f>
        <v>10412</v>
      </c>
      <c r="D252" s="24">
        <f>D242+D250+D251</f>
        <v>9275.2300000000014</v>
      </c>
      <c r="E252" s="24">
        <f>E242+E250+E251</f>
        <v>5796.82</v>
      </c>
      <c r="F252" s="24">
        <f>F242+F250+F251</f>
        <v>3478.41</v>
      </c>
      <c r="G252" s="24">
        <f>G242+G250+G251</f>
        <v>9275.2300000000014</v>
      </c>
      <c r="H252" s="24">
        <f>H242+H250+H251</f>
        <v>8214.9500000000007</v>
      </c>
      <c r="I252" s="302">
        <f t="shared" si="81"/>
        <v>88.568693175263576</v>
      </c>
    </row>
    <row r="253" spans="1:9">
      <c r="A253" s="4">
        <v>1</v>
      </c>
      <c r="B253" s="16" t="s">
        <v>23</v>
      </c>
      <c r="C253" s="12">
        <f t="shared" ref="C253:H253" si="83">C254+C255</f>
        <v>634</v>
      </c>
      <c r="D253" s="12">
        <f t="shared" si="83"/>
        <v>750.34</v>
      </c>
      <c r="E253" s="12">
        <f t="shared" si="83"/>
        <v>403</v>
      </c>
      <c r="F253" s="12">
        <f t="shared" si="83"/>
        <v>347.34000000000003</v>
      </c>
      <c r="G253" s="12">
        <f t="shared" si="83"/>
        <v>750.34</v>
      </c>
      <c r="H253" s="12">
        <f t="shared" si="83"/>
        <v>536.72</v>
      </c>
      <c r="I253" s="300">
        <f t="shared" si="81"/>
        <v>71.530239624703469</v>
      </c>
    </row>
    <row r="254" spans="1:9">
      <c r="A254" s="4"/>
      <c r="B254" s="10" t="s">
        <v>37</v>
      </c>
      <c r="C254" s="59">
        <v>340</v>
      </c>
      <c r="D254" s="59">
        <v>385.74</v>
      </c>
      <c r="E254" s="59">
        <v>206</v>
      </c>
      <c r="F254" s="11">
        <f t="shared" ref="F254:F272" si="84">D254-E254</f>
        <v>179.74</v>
      </c>
      <c r="G254" s="11">
        <f>E254+F254</f>
        <v>385.74</v>
      </c>
      <c r="H254" s="45">
        <v>295.61</v>
      </c>
      <c r="I254" s="301">
        <f t="shared" si="81"/>
        <v>76.634520661585526</v>
      </c>
    </row>
    <row r="255" spans="1:9">
      <c r="A255" s="3"/>
      <c r="B255" s="10" t="s">
        <v>38</v>
      </c>
      <c r="C255" s="20">
        <v>294</v>
      </c>
      <c r="D255" s="20">
        <v>364.6</v>
      </c>
      <c r="E255" s="20">
        <v>197</v>
      </c>
      <c r="F255" s="11">
        <f t="shared" si="84"/>
        <v>167.60000000000002</v>
      </c>
      <c r="G255" s="11">
        <f>E255+F255</f>
        <v>364.6</v>
      </c>
      <c r="H255" s="45">
        <v>241.11</v>
      </c>
      <c r="I255" s="301">
        <f t="shared" si="81"/>
        <v>66.130005485463514</v>
      </c>
    </row>
    <row r="256" spans="1:9">
      <c r="A256" s="3"/>
      <c r="B256" s="66" t="s">
        <v>92</v>
      </c>
      <c r="C256" s="65">
        <v>634</v>
      </c>
      <c r="D256" s="65">
        <v>750.34</v>
      </c>
      <c r="E256" s="65">
        <v>403</v>
      </c>
      <c r="F256" s="63">
        <f t="shared" si="84"/>
        <v>347.34000000000003</v>
      </c>
      <c r="G256" s="63">
        <v>750.34</v>
      </c>
      <c r="H256" s="64">
        <v>536.72</v>
      </c>
      <c r="I256" s="301">
        <f t="shared" si="81"/>
        <v>71.530239624703469</v>
      </c>
    </row>
    <row r="257" spans="1:9">
      <c r="A257" s="4">
        <v>2</v>
      </c>
      <c r="B257" s="16" t="s">
        <v>21</v>
      </c>
      <c r="C257" s="12">
        <f>C258+C259</f>
        <v>4760</v>
      </c>
      <c r="D257" s="12">
        <f>D258+D259</f>
        <v>4036.5</v>
      </c>
      <c r="E257" s="12">
        <f>E258+E259</f>
        <v>2513</v>
      </c>
      <c r="F257" s="12">
        <f>F258+F259</f>
        <v>1523.5</v>
      </c>
      <c r="G257" s="12">
        <f>G258+G259</f>
        <v>4036.5</v>
      </c>
      <c r="H257" s="12">
        <f>H258+H259+H260</f>
        <v>3752.37</v>
      </c>
      <c r="I257" s="300">
        <f t="shared" si="81"/>
        <v>92.960981047937565</v>
      </c>
    </row>
    <row r="258" spans="1:9">
      <c r="A258" s="3"/>
      <c r="B258" s="10" t="s">
        <v>37</v>
      </c>
      <c r="C258" s="13">
        <v>4020</v>
      </c>
      <c r="D258" s="13">
        <v>3367.5</v>
      </c>
      <c r="E258" s="13">
        <v>2128</v>
      </c>
      <c r="F258" s="13">
        <f t="shared" si="84"/>
        <v>1239.5</v>
      </c>
      <c r="G258" s="11">
        <f>E258+F258</f>
        <v>3367.5</v>
      </c>
      <c r="H258" s="45">
        <v>3175.62</v>
      </c>
      <c r="I258" s="301">
        <f t="shared" si="81"/>
        <v>94.302004454342978</v>
      </c>
    </row>
    <row r="259" spans="1:9">
      <c r="A259" s="3"/>
      <c r="B259" s="10" t="s">
        <v>38</v>
      </c>
      <c r="C259" s="13">
        <v>740</v>
      </c>
      <c r="D259" s="13">
        <v>669</v>
      </c>
      <c r="E259" s="13">
        <v>385</v>
      </c>
      <c r="F259" s="13">
        <f t="shared" si="84"/>
        <v>284</v>
      </c>
      <c r="G259" s="11">
        <f>E259+F259</f>
        <v>669</v>
      </c>
      <c r="H259" s="45">
        <v>586.74</v>
      </c>
      <c r="I259" s="301">
        <f t="shared" si="81"/>
        <v>87.704035874439469</v>
      </c>
    </row>
    <row r="260" spans="1:9">
      <c r="A260" s="3"/>
      <c r="B260" s="10" t="s">
        <v>48</v>
      </c>
      <c r="C260" s="13">
        <v>0</v>
      </c>
      <c r="D260" s="13">
        <v>0</v>
      </c>
      <c r="E260" s="13">
        <v>0</v>
      </c>
      <c r="F260" s="13">
        <f t="shared" si="84"/>
        <v>0</v>
      </c>
      <c r="G260" s="13">
        <v>0</v>
      </c>
      <c r="H260" s="45">
        <v>-9.99</v>
      </c>
      <c r="I260" s="301">
        <v>0</v>
      </c>
    </row>
    <row r="261" spans="1:9">
      <c r="A261" s="3"/>
      <c r="B261" s="67" t="s">
        <v>96</v>
      </c>
      <c r="C261" s="68">
        <v>4760</v>
      </c>
      <c r="D261" s="68">
        <v>4036.5</v>
      </c>
      <c r="E261" s="68">
        <v>2513</v>
      </c>
      <c r="F261" s="68">
        <f t="shared" si="84"/>
        <v>1523.5</v>
      </c>
      <c r="G261" s="68">
        <v>4036.5</v>
      </c>
      <c r="H261" s="64">
        <v>3752.37</v>
      </c>
      <c r="I261" s="301">
        <f t="shared" si="81"/>
        <v>92.960981047937565</v>
      </c>
    </row>
    <row r="262" spans="1:9">
      <c r="A262" s="4">
        <v>3</v>
      </c>
      <c r="B262" s="16" t="s">
        <v>18</v>
      </c>
      <c r="C262" s="12">
        <f t="shared" ref="C262:H262" si="85">C263+C264+C265</f>
        <v>4315</v>
      </c>
      <c r="D262" s="12">
        <f t="shared" si="85"/>
        <v>3840.7000000000003</v>
      </c>
      <c r="E262" s="12">
        <f t="shared" si="85"/>
        <v>2505.8200000000002</v>
      </c>
      <c r="F262" s="12">
        <f t="shared" si="85"/>
        <v>1334.8799999999999</v>
      </c>
      <c r="G262" s="12">
        <f t="shared" si="85"/>
        <v>3840.7000000000003</v>
      </c>
      <c r="H262" s="12">
        <f t="shared" si="85"/>
        <v>3325.9900000000002</v>
      </c>
      <c r="I262" s="300">
        <f t="shared" si="81"/>
        <v>86.598536725076158</v>
      </c>
    </row>
    <row r="263" spans="1:9">
      <c r="A263" s="3"/>
      <c r="B263" s="10" t="s">
        <v>37</v>
      </c>
      <c r="C263" s="13">
        <v>2313.5</v>
      </c>
      <c r="D263" s="13">
        <v>1908.08</v>
      </c>
      <c r="E263" s="13">
        <v>1287.9000000000001</v>
      </c>
      <c r="F263" s="13">
        <f t="shared" si="84"/>
        <v>620.17999999999984</v>
      </c>
      <c r="G263" s="11">
        <f t="shared" ref="G263:G271" si="86">E263+F263</f>
        <v>1908.08</v>
      </c>
      <c r="H263" s="45">
        <v>1664.5</v>
      </c>
      <c r="I263" s="301">
        <f t="shared" si="81"/>
        <v>87.234287870529542</v>
      </c>
    </row>
    <row r="264" spans="1:9">
      <c r="A264" s="3"/>
      <c r="B264" s="10" t="s">
        <v>38</v>
      </c>
      <c r="C264" s="13">
        <v>2003.6</v>
      </c>
      <c r="D264" s="13">
        <v>1934.72</v>
      </c>
      <c r="E264" s="13">
        <v>1220.02</v>
      </c>
      <c r="F264" s="13">
        <f t="shared" si="84"/>
        <v>714.7</v>
      </c>
      <c r="G264" s="11">
        <f t="shared" si="86"/>
        <v>1934.72</v>
      </c>
      <c r="H264" s="45">
        <v>1662.71</v>
      </c>
      <c r="I264" s="301">
        <f t="shared" si="81"/>
        <v>85.940601223949713</v>
      </c>
    </row>
    <row r="265" spans="1:9">
      <c r="A265" s="3"/>
      <c r="B265" s="10" t="s">
        <v>48</v>
      </c>
      <c r="C265" s="13">
        <v>-2.1</v>
      </c>
      <c r="D265" s="13">
        <v>-2.1</v>
      </c>
      <c r="E265" s="13">
        <v>-2.1</v>
      </c>
      <c r="F265" s="13">
        <f t="shared" si="84"/>
        <v>0</v>
      </c>
      <c r="G265" s="11">
        <f t="shared" si="86"/>
        <v>-2.1</v>
      </c>
      <c r="H265" s="45">
        <v>-1.22</v>
      </c>
      <c r="I265" s="301">
        <v>0</v>
      </c>
    </row>
    <row r="266" spans="1:9">
      <c r="A266" s="3"/>
      <c r="B266" s="67" t="s">
        <v>103</v>
      </c>
      <c r="C266" s="68">
        <v>2160</v>
      </c>
      <c r="D266" s="68">
        <v>1822.31</v>
      </c>
      <c r="E266" s="68">
        <v>1180.5999999999999</v>
      </c>
      <c r="F266" s="68">
        <f t="shared" si="84"/>
        <v>641.71</v>
      </c>
      <c r="G266" s="63">
        <f t="shared" si="86"/>
        <v>1822.31</v>
      </c>
      <c r="H266" s="64">
        <v>1543.4</v>
      </c>
      <c r="I266" s="301">
        <f t="shared" si="81"/>
        <v>84.694700682101299</v>
      </c>
    </row>
    <row r="267" spans="1:9">
      <c r="A267" s="3"/>
      <c r="B267" s="67" t="s">
        <v>104</v>
      </c>
      <c r="C267" s="68">
        <v>435</v>
      </c>
      <c r="D267" s="68">
        <v>333.14</v>
      </c>
      <c r="E267" s="68">
        <v>220</v>
      </c>
      <c r="F267" s="68">
        <f t="shared" si="84"/>
        <v>113.13999999999999</v>
      </c>
      <c r="G267" s="63">
        <f t="shared" si="86"/>
        <v>333.14</v>
      </c>
      <c r="H267" s="64">
        <v>220.51</v>
      </c>
      <c r="I267" s="301">
        <f t="shared" si="81"/>
        <v>66.191391006783945</v>
      </c>
    </row>
    <row r="268" spans="1:9">
      <c r="A268" s="3"/>
      <c r="B268" s="67" t="s">
        <v>105</v>
      </c>
      <c r="C268" s="68">
        <v>1720</v>
      </c>
      <c r="D268" s="68">
        <v>1685.25</v>
      </c>
      <c r="E268" s="68">
        <v>1105.22</v>
      </c>
      <c r="F268" s="68">
        <f t="shared" si="84"/>
        <v>580.03</v>
      </c>
      <c r="G268" s="63">
        <f t="shared" si="86"/>
        <v>1685.25</v>
      </c>
      <c r="H268" s="64">
        <v>1562.08</v>
      </c>
      <c r="I268" s="301">
        <f t="shared" si="81"/>
        <v>92.691292093161252</v>
      </c>
    </row>
    <row r="269" spans="1:9">
      <c r="A269" s="4">
        <v>4</v>
      </c>
      <c r="B269" s="16" t="s">
        <v>17</v>
      </c>
      <c r="C269" s="12">
        <f t="shared" ref="C269:H269" si="87">C270+C271</f>
        <v>703</v>
      </c>
      <c r="D269" s="12">
        <f t="shared" si="87"/>
        <v>647.69000000000005</v>
      </c>
      <c r="E269" s="12">
        <f t="shared" si="87"/>
        <v>375</v>
      </c>
      <c r="F269" s="12">
        <f t="shared" si="87"/>
        <v>272.69</v>
      </c>
      <c r="G269" s="12">
        <f t="shared" si="87"/>
        <v>647.69000000000005</v>
      </c>
      <c r="H269" s="12">
        <f t="shared" si="87"/>
        <v>522.79999999999995</v>
      </c>
      <c r="I269" s="300">
        <f t="shared" si="81"/>
        <v>80.717627259954597</v>
      </c>
    </row>
    <row r="270" spans="1:9">
      <c r="A270" s="3"/>
      <c r="B270" s="10" t="s">
        <v>37</v>
      </c>
      <c r="C270" s="13">
        <v>289</v>
      </c>
      <c r="D270" s="13">
        <v>258.33999999999997</v>
      </c>
      <c r="E270" s="13">
        <v>154</v>
      </c>
      <c r="F270" s="13">
        <f t="shared" si="84"/>
        <v>104.33999999999997</v>
      </c>
      <c r="G270" s="13">
        <f t="shared" si="86"/>
        <v>258.33999999999997</v>
      </c>
      <c r="H270" s="45">
        <v>217.41</v>
      </c>
      <c r="I270" s="301">
        <f t="shared" si="81"/>
        <v>84.156537895796248</v>
      </c>
    </row>
    <row r="271" spans="1:9">
      <c r="A271" s="3"/>
      <c r="B271" s="10" t="s">
        <v>38</v>
      </c>
      <c r="C271" s="13">
        <v>414</v>
      </c>
      <c r="D271" s="13">
        <v>389.35</v>
      </c>
      <c r="E271" s="13">
        <v>221</v>
      </c>
      <c r="F271" s="13">
        <f t="shared" si="84"/>
        <v>168.35000000000002</v>
      </c>
      <c r="G271" s="13">
        <f t="shared" si="86"/>
        <v>389.35</v>
      </c>
      <c r="H271" s="45">
        <v>305.39</v>
      </c>
      <c r="I271" s="301">
        <f t="shared" si="81"/>
        <v>78.435854629510715</v>
      </c>
    </row>
    <row r="272" spans="1:9">
      <c r="A272" s="3"/>
      <c r="B272" s="67" t="s">
        <v>110</v>
      </c>
      <c r="C272" s="68">
        <v>703</v>
      </c>
      <c r="D272" s="68">
        <v>647.69000000000005</v>
      </c>
      <c r="E272" s="68">
        <v>375</v>
      </c>
      <c r="F272" s="13">
        <f t="shared" si="84"/>
        <v>272.69000000000005</v>
      </c>
      <c r="G272" s="68">
        <v>510.88</v>
      </c>
      <c r="H272" s="64">
        <v>522.79999999999995</v>
      </c>
      <c r="I272" s="301">
        <f t="shared" si="81"/>
        <v>102.33322893830253</v>
      </c>
    </row>
    <row r="273" spans="1:9">
      <c r="A273" s="23" t="s">
        <v>10</v>
      </c>
      <c r="B273" s="23" t="s">
        <v>9</v>
      </c>
      <c r="C273" s="24">
        <f t="shared" ref="C273:H273" si="88">C253+C257+C262+C269</f>
        <v>10412</v>
      </c>
      <c r="D273" s="24">
        <f t="shared" si="88"/>
        <v>9275.2300000000014</v>
      </c>
      <c r="E273" s="24">
        <f t="shared" si="88"/>
        <v>5796.82</v>
      </c>
      <c r="F273" s="24">
        <f t="shared" si="88"/>
        <v>3478.4100000000003</v>
      </c>
      <c r="G273" s="24">
        <f t="shared" si="88"/>
        <v>9275.2300000000014</v>
      </c>
      <c r="H273" s="24">
        <f t="shared" si="88"/>
        <v>8137.88</v>
      </c>
      <c r="I273" s="302">
        <f t="shared" si="81"/>
        <v>87.737770384130613</v>
      </c>
    </row>
    <row r="274" spans="1:9">
      <c r="A274" s="4" t="s">
        <v>8</v>
      </c>
      <c r="B274" s="4" t="s">
        <v>7</v>
      </c>
      <c r="C274" s="15">
        <f t="shared" ref="C274:H274" si="89">C252-C273</f>
        <v>0</v>
      </c>
      <c r="D274" s="15">
        <f t="shared" si="89"/>
        <v>0</v>
      </c>
      <c r="E274" s="15">
        <f t="shared" si="89"/>
        <v>0</v>
      </c>
      <c r="F274" s="15">
        <f t="shared" si="89"/>
        <v>0</v>
      </c>
      <c r="G274" s="15">
        <f t="shared" si="89"/>
        <v>0</v>
      </c>
      <c r="H274" s="15">
        <f t="shared" si="89"/>
        <v>77.070000000000618</v>
      </c>
      <c r="I274" s="301">
        <v>0</v>
      </c>
    </row>
    <row r="275" spans="1:9">
      <c r="A275" s="23" t="s">
        <v>70</v>
      </c>
      <c r="B275" s="23" t="s">
        <v>69</v>
      </c>
      <c r="C275" s="24">
        <f t="shared" ref="C275:H275" si="90">C276+C277+C278</f>
        <v>10412</v>
      </c>
      <c r="D275" s="24">
        <f t="shared" si="90"/>
        <v>9275.23</v>
      </c>
      <c r="E275" s="24">
        <f t="shared" si="90"/>
        <v>5796.82</v>
      </c>
      <c r="F275" s="24">
        <f t="shared" si="90"/>
        <v>3478.41</v>
      </c>
      <c r="G275" s="24">
        <f t="shared" si="90"/>
        <v>9275.23</v>
      </c>
      <c r="H275" s="24">
        <f t="shared" si="90"/>
        <v>8137.8799999999992</v>
      </c>
      <c r="I275" s="302">
        <f t="shared" si="81"/>
        <v>87.737770384130627</v>
      </c>
    </row>
    <row r="276" spans="1:9">
      <c r="A276" s="3">
        <v>1</v>
      </c>
      <c r="B276" s="182" t="s">
        <v>37</v>
      </c>
      <c r="C276" s="15">
        <f t="shared" ref="C276:H276" si="91">C258+C263+C270+C254</f>
        <v>6962.5</v>
      </c>
      <c r="D276" s="15">
        <f t="shared" si="91"/>
        <v>5919.66</v>
      </c>
      <c r="E276" s="15">
        <f t="shared" si="91"/>
        <v>3775.9</v>
      </c>
      <c r="F276" s="15">
        <f t="shared" si="91"/>
        <v>2143.7599999999998</v>
      </c>
      <c r="G276" s="15">
        <f t="shared" si="91"/>
        <v>5919.66</v>
      </c>
      <c r="H276" s="15">
        <f t="shared" si="91"/>
        <v>5353.1399999999994</v>
      </c>
      <c r="I276" s="301">
        <f t="shared" si="81"/>
        <v>90.429855768743465</v>
      </c>
    </row>
    <row r="277" spans="1:9">
      <c r="A277" s="3">
        <v>2</v>
      </c>
      <c r="B277" s="2" t="s">
        <v>5</v>
      </c>
      <c r="C277" s="15">
        <f t="shared" ref="C277:H277" si="92">C255+C259+C264+C271</f>
        <v>3451.6</v>
      </c>
      <c r="D277" s="15">
        <f t="shared" si="92"/>
        <v>3357.6699999999996</v>
      </c>
      <c r="E277" s="15">
        <f t="shared" si="92"/>
        <v>2023.02</v>
      </c>
      <c r="F277" s="15">
        <f t="shared" si="92"/>
        <v>1334.65</v>
      </c>
      <c r="G277" s="15">
        <f t="shared" si="92"/>
        <v>3357.6699999999996</v>
      </c>
      <c r="H277" s="15">
        <f t="shared" si="92"/>
        <v>2795.95</v>
      </c>
      <c r="I277" s="301">
        <f t="shared" si="81"/>
        <v>83.270541774504352</v>
      </c>
    </row>
    <row r="278" spans="1:9">
      <c r="A278" s="3">
        <v>3</v>
      </c>
      <c r="B278" s="182" t="s">
        <v>49</v>
      </c>
      <c r="C278" s="15">
        <f t="shared" ref="C278:H278" si="93">C260+C265</f>
        <v>-2.1</v>
      </c>
      <c r="D278" s="15">
        <f t="shared" si="93"/>
        <v>-2.1</v>
      </c>
      <c r="E278" s="15">
        <f t="shared" si="93"/>
        <v>-2.1</v>
      </c>
      <c r="F278" s="15">
        <f t="shared" si="93"/>
        <v>0</v>
      </c>
      <c r="G278" s="15">
        <f t="shared" si="93"/>
        <v>-2.1</v>
      </c>
      <c r="H278" s="15">
        <f t="shared" si="93"/>
        <v>-11.21</v>
      </c>
      <c r="I278" s="1"/>
    </row>
    <row r="280" spans="1:9">
      <c r="A280" s="298"/>
      <c r="B280" s="299" t="s">
        <v>408</v>
      </c>
      <c r="C280" s="299"/>
      <c r="D280" s="299"/>
      <c r="E280" s="298"/>
      <c r="F280" s="298"/>
      <c r="G280" s="298"/>
    </row>
    <row r="281" spans="1:9">
      <c r="G281" t="s">
        <v>76</v>
      </c>
    </row>
    <row r="282" spans="1:9">
      <c r="A282" s="8" t="s">
        <v>36</v>
      </c>
      <c r="B282" s="52" t="s">
        <v>35</v>
      </c>
      <c r="C282" s="48" t="s">
        <v>71</v>
      </c>
      <c r="D282" s="48" t="s">
        <v>71</v>
      </c>
      <c r="E282" s="48" t="s">
        <v>71</v>
      </c>
      <c r="F282" s="48" t="s">
        <v>71</v>
      </c>
      <c r="G282" s="60" t="s">
        <v>71</v>
      </c>
      <c r="H282" s="290" t="s">
        <v>34</v>
      </c>
      <c r="I282" s="291"/>
    </row>
    <row r="283" spans="1:9" ht="15">
      <c r="A283" s="47" t="s">
        <v>32</v>
      </c>
      <c r="B283" s="53"/>
      <c r="C283" s="49" t="s">
        <v>77</v>
      </c>
      <c r="D283" s="49" t="s">
        <v>321</v>
      </c>
      <c r="E283" s="49" t="s">
        <v>325</v>
      </c>
      <c r="F283" s="49" t="s">
        <v>401</v>
      </c>
      <c r="G283" s="61" t="s">
        <v>400</v>
      </c>
      <c r="H283" s="292" t="s">
        <v>399</v>
      </c>
      <c r="I283" s="293" t="s">
        <v>33</v>
      </c>
    </row>
    <row r="284" spans="1:9">
      <c r="A284" s="55"/>
      <c r="B284" s="54"/>
      <c r="C284" s="50" t="s">
        <v>245</v>
      </c>
      <c r="D284" s="50" t="s">
        <v>245</v>
      </c>
      <c r="E284" s="50" t="s">
        <v>245</v>
      </c>
      <c r="F284" s="50" t="s">
        <v>245</v>
      </c>
      <c r="G284" s="62" t="s">
        <v>245</v>
      </c>
      <c r="H284" s="294">
        <v>2010</v>
      </c>
      <c r="I284" s="51"/>
    </row>
    <row r="285" spans="1:9">
      <c r="A285" s="6" t="s">
        <v>31</v>
      </c>
      <c r="B285" s="6" t="s">
        <v>30</v>
      </c>
      <c r="C285" s="6">
        <v>1</v>
      </c>
      <c r="D285" s="6">
        <v>2</v>
      </c>
      <c r="E285" s="6">
        <v>3</v>
      </c>
      <c r="F285" s="6">
        <v>4</v>
      </c>
      <c r="G285" s="44" t="s">
        <v>342</v>
      </c>
      <c r="H285" s="51" t="s">
        <v>355</v>
      </c>
      <c r="I285" s="4" t="s">
        <v>343</v>
      </c>
    </row>
    <row r="286" spans="1:9">
      <c r="A286" s="4">
        <v>1</v>
      </c>
      <c r="B286" s="16" t="s">
        <v>127</v>
      </c>
      <c r="C286" s="12">
        <f t="shared" ref="C286:H286" si="94">C287+C289+C290+C291+C292+C293+C296+C288+C294+C295</f>
        <v>4205.34</v>
      </c>
      <c r="D286" s="12">
        <f t="shared" si="94"/>
        <v>4115.49</v>
      </c>
      <c r="E286" s="12">
        <f t="shared" si="94"/>
        <v>2561.8599999999997</v>
      </c>
      <c r="F286" s="12">
        <f t="shared" si="94"/>
        <v>1553.63</v>
      </c>
      <c r="G286" s="12">
        <f t="shared" si="94"/>
        <v>4115.49</v>
      </c>
      <c r="H286" s="12">
        <f t="shared" si="94"/>
        <v>2742.6399999999994</v>
      </c>
      <c r="I286" s="300">
        <f>H286/G286*100</f>
        <v>66.641882254603928</v>
      </c>
    </row>
    <row r="287" spans="1:9">
      <c r="A287" s="3"/>
      <c r="B287" s="9" t="s">
        <v>55</v>
      </c>
      <c r="C287" s="11">
        <v>835.54</v>
      </c>
      <c r="D287" s="11">
        <v>773.66</v>
      </c>
      <c r="E287" s="11">
        <v>487.26</v>
      </c>
      <c r="F287" s="11">
        <f t="shared" ref="F287:F296" si="95">D287-E287</f>
        <v>286.39999999999998</v>
      </c>
      <c r="G287" s="13">
        <f t="shared" ref="G287:G296" si="96">E287+F287</f>
        <v>773.66</v>
      </c>
      <c r="H287" s="45">
        <v>488.42</v>
      </c>
      <c r="I287" s="301">
        <f>H287/G287*100</f>
        <v>63.131091177002816</v>
      </c>
    </row>
    <row r="288" spans="1:9">
      <c r="A288" s="3"/>
      <c r="B288" s="9" t="s">
        <v>135</v>
      </c>
      <c r="C288" s="11">
        <v>250</v>
      </c>
      <c r="D288" s="11">
        <v>245</v>
      </c>
      <c r="E288" s="11">
        <v>129.1</v>
      </c>
      <c r="F288" s="11">
        <f t="shared" si="95"/>
        <v>115.9</v>
      </c>
      <c r="G288" s="13">
        <f t="shared" si="96"/>
        <v>245</v>
      </c>
      <c r="H288" s="45">
        <v>138.97999999999999</v>
      </c>
      <c r="I288" s="301">
        <f t="shared" ref="I288:I308" si="97">H288/G288*100</f>
        <v>56.726530612244893</v>
      </c>
    </row>
    <row r="289" spans="1:9">
      <c r="A289" s="3"/>
      <c r="B289" s="9" t="s">
        <v>136</v>
      </c>
      <c r="C289" s="11">
        <v>105.8</v>
      </c>
      <c r="D289" s="11">
        <v>118.8</v>
      </c>
      <c r="E289" s="11">
        <v>74.900000000000006</v>
      </c>
      <c r="F289" s="11">
        <f t="shared" si="95"/>
        <v>43.899999999999991</v>
      </c>
      <c r="G289" s="13">
        <f t="shared" si="96"/>
        <v>118.8</v>
      </c>
      <c r="H289" s="45">
        <v>81.37</v>
      </c>
      <c r="I289" s="301">
        <f t="shared" si="97"/>
        <v>68.493265993265993</v>
      </c>
    </row>
    <row r="290" spans="1:9">
      <c r="A290" s="3"/>
      <c r="B290" s="9" t="s">
        <v>137</v>
      </c>
      <c r="C290" s="11">
        <v>2455.5</v>
      </c>
      <c r="D290" s="11">
        <v>2455.5</v>
      </c>
      <c r="E290" s="11">
        <v>1531.5</v>
      </c>
      <c r="F290" s="11">
        <f t="shared" si="95"/>
        <v>924</v>
      </c>
      <c r="G290" s="13">
        <f t="shared" si="96"/>
        <v>2455.5</v>
      </c>
      <c r="H290" s="45">
        <v>1735.65</v>
      </c>
      <c r="I290" s="301">
        <f t="shared" si="97"/>
        <v>70.684178375076371</v>
      </c>
    </row>
    <row r="291" spans="1:9">
      <c r="A291" s="3"/>
      <c r="B291" s="9" t="s">
        <v>138</v>
      </c>
      <c r="C291" s="11">
        <v>40</v>
      </c>
      <c r="D291" s="11">
        <v>40</v>
      </c>
      <c r="E291" s="11">
        <v>23</v>
      </c>
      <c r="F291" s="11">
        <f t="shared" si="95"/>
        <v>17</v>
      </c>
      <c r="G291" s="13">
        <f t="shared" si="96"/>
        <v>40</v>
      </c>
      <c r="H291" s="45">
        <v>9.65</v>
      </c>
      <c r="I291" s="301">
        <f t="shared" si="97"/>
        <v>24.125000000000004</v>
      </c>
    </row>
    <row r="292" spans="1:9">
      <c r="A292" s="3"/>
      <c r="B292" s="9" t="s">
        <v>139</v>
      </c>
      <c r="C292" s="11">
        <v>10</v>
      </c>
      <c r="D292" s="11">
        <v>10</v>
      </c>
      <c r="E292" s="11">
        <v>4</v>
      </c>
      <c r="F292" s="11">
        <f t="shared" si="95"/>
        <v>6</v>
      </c>
      <c r="G292" s="13">
        <f t="shared" si="96"/>
        <v>10</v>
      </c>
      <c r="H292" s="45">
        <v>0.7</v>
      </c>
      <c r="I292" s="301">
        <f t="shared" si="97"/>
        <v>6.9999999999999991</v>
      </c>
    </row>
    <row r="293" spans="1:9">
      <c r="A293" s="3"/>
      <c r="B293" s="9" t="s">
        <v>140</v>
      </c>
      <c r="C293" s="11">
        <v>8</v>
      </c>
      <c r="D293" s="11">
        <v>8</v>
      </c>
      <c r="E293" s="11">
        <v>2.9</v>
      </c>
      <c r="F293" s="11">
        <f t="shared" si="95"/>
        <v>5.0999999999999996</v>
      </c>
      <c r="G293" s="13">
        <f t="shared" si="96"/>
        <v>8</v>
      </c>
      <c r="H293" s="45">
        <v>2.39</v>
      </c>
      <c r="I293" s="301">
        <f t="shared" si="97"/>
        <v>29.875</v>
      </c>
    </row>
    <row r="294" spans="1:9">
      <c r="A294" s="3"/>
      <c r="B294" s="9" t="s">
        <v>130</v>
      </c>
      <c r="C294" s="11">
        <v>237</v>
      </c>
      <c r="D294" s="11">
        <v>227.98</v>
      </c>
      <c r="E294" s="11">
        <v>152</v>
      </c>
      <c r="F294" s="11">
        <f t="shared" si="95"/>
        <v>75.97999999999999</v>
      </c>
      <c r="G294" s="13">
        <f t="shared" si="96"/>
        <v>227.98</v>
      </c>
      <c r="H294" s="45">
        <v>195.26</v>
      </c>
      <c r="I294" s="301">
        <f t="shared" si="97"/>
        <v>85.647863847705935</v>
      </c>
    </row>
    <row r="295" spans="1:9">
      <c r="A295" s="3"/>
      <c r="B295" s="9" t="s">
        <v>141</v>
      </c>
      <c r="C295" s="11">
        <v>1</v>
      </c>
      <c r="D295" s="11">
        <v>1</v>
      </c>
      <c r="E295" s="11">
        <v>1</v>
      </c>
      <c r="F295" s="11">
        <f t="shared" si="95"/>
        <v>0</v>
      </c>
      <c r="G295" s="13">
        <f t="shared" si="96"/>
        <v>1</v>
      </c>
      <c r="H295" s="45">
        <v>0</v>
      </c>
      <c r="I295" s="301">
        <f t="shared" si="97"/>
        <v>0</v>
      </c>
    </row>
    <row r="296" spans="1:9">
      <c r="A296" s="3"/>
      <c r="B296" s="9" t="s">
        <v>132</v>
      </c>
      <c r="C296" s="11">
        <v>262.5</v>
      </c>
      <c r="D296" s="11">
        <v>235.55</v>
      </c>
      <c r="E296" s="11">
        <v>156.19999999999999</v>
      </c>
      <c r="F296" s="11">
        <f t="shared" si="95"/>
        <v>79.350000000000023</v>
      </c>
      <c r="G296" s="13">
        <f t="shared" si="96"/>
        <v>235.55</v>
      </c>
      <c r="H296" s="45">
        <v>90.22</v>
      </c>
      <c r="I296" s="301">
        <f t="shared" si="97"/>
        <v>38.301846741668435</v>
      </c>
    </row>
    <row r="297" spans="1:9">
      <c r="A297" s="4">
        <v>2</v>
      </c>
      <c r="B297" s="16" t="s">
        <v>142</v>
      </c>
      <c r="C297" s="12">
        <v>3</v>
      </c>
      <c r="D297" s="12">
        <v>3</v>
      </c>
      <c r="E297" s="12">
        <v>3</v>
      </c>
      <c r="F297" s="12">
        <v>0</v>
      </c>
      <c r="G297" s="12">
        <v>3</v>
      </c>
      <c r="H297" s="12">
        <v>0.1</v>
      </c>
      <c r="I297" s="301">
        <f t="shared" si="97"/>
        <v>3.3333333333333335</v>
      </c>
    </row>
    <row r="298" spans="1:9">
      <c r="A298" s="23" t="s">
        <v>26</v>
      </c>
      <c r="B298" s="23" t="s">
        <v>25</v>
      </c>
      <c r="C298" s="24">
        <f t="shared" ref="C298:H298" si="98">C286+C297</f>
        <v>4208.34</v>
      </c>
      <c r="D298" s="24">
        <f t="shared" si="98"/>
        <v>4118.49</v>
      </c>
      <c r="E298" s="24">
        <f t="shared" si="98"/>
        <v>2564.8599999999997</v>
      </c>
      <c r="F298" s="24">
        <f t="shared" si="98"/>
        <v>1553.63</v>
      </c>
      <c r="G298" s="24">
        <f t="shared" si="98"/>
        <v>4118.49</v>
      </c>
      <c r="H298" s="24">
        <f t="shared" si="98"/>
        <v>2742.7399999999993</v>
      </c>
      <c r="I298" s="302">
        <f t="shared" si="97"/>
        <v>66.595766895148458</v>
      </c>
    </row>
    <row r="299" spans="1:9">
      <c r="A299" s="4">
        <v>1</v>
      </c>
      <c r="B299" s="16" t="s">
        <v>20</v>
      </c>
      <c r="C299" s="12">
        <f>C300+C301+C302</f>
        <v>4208.34</v>
      </c>
      <c r="D299" s="12">
        <f>D300+D301+D302+D303</f>
        <v>4118.49</v>
      </c>
      <c r="E299" s="12">
        <f>E300+E301+E302+E303</f>
        <v>2564.86</v>
      </c>
      <c r="F299" s="12">
        <f>F300+F301+F302+F303</f>
        <v>1553.63</v>
      </c>
      <c r="G299" s="12">
        <f>G300+G301+G302+G303</f>
        <v>4118.49</v>
      </c>
      <c r="H299" s="12">
        <f>H300+H301+H302+H303</f>
        <v>2507.3199999999997</v>
      </c>
      <c r="I299" s="300">
        <f t="shared" si="97"/>
        <v>60.879594220211771</v>
      </c>
    </row>
    <row r="300" spans="1:9">
      <c r="A300" s="3"/>
      <c r="B300" s="10" t="s">
        <v>37</v>
      </c>
      <c r="C300" s="13">
        <v>281.04000000000002</v>
      </c>
      <c r="D300" s="13">
        <v>231.74</v>
      </c>
      <c r="E300" s="13">
        <v>157.28</v>
      </c>
      <c r="F300" s="13">
        <f t="shared" ref="F300:F307" si="99">D300-E300</f>
        <v>74.460000000000008</v>
      </c>
      <c r="G300" s="13">
        <f t="shared" ref="G300:G307" si="100">E300+F300</f>
        <v>231.74</v>
      </c>
      <c r="H300" s="45">
        <v>92.49</v>
      </c>
      <c r="I300" s="301">
        <f t="shared" si="97"/>
        <v>39.911107275394833</v>
      </c>
    </row>
    <row r="301" spans="1:9">
      <c r="A301" s="3"/>
      <c r="B301" s="10" t="s">
        <v>38</v>
      </c>
      <c r="C301" s="13">
        <v>3861.3</v>
      </c>
      <c r="D301" s="13">
        <v>3779.25</v>
      </c>
      <c r="E301" s="13">
        <v>2374.58</v>
      </c>
      <c r="F301" s="13">
        <f t="shared" si="99"/>
        <v>1404.67</v>
      </c>
      <c r="G301" s="13">
        <f t="shared" si="100"/>
        <v>3779.25</v>
      </c>
      <c r="H301" s="45">
        <v>2358.9699999999998</v>
      </c>
      <c r="I301" s="301">
        <f t="shared" si="97"/>
        <v>62.418998478534093</v>
      </c>
    </row>
    <row r="302" spans="1:9">
      <c r="A302" s="3"/>
      <c r="B302" s="10" t="s">
        <v>39</v>
      </c>
      <c r="C302" s="13">
        <v>66</v>
      </c>
      <c r="D302" s="13">
        <v>61.5</v>
      </c>
      <c r="E302" s="13">
        <v>33</v>
      </c>
      <c r="F302" s="13">
        <f t="shared" si="99"/>
        <v>28.5</v>
      </c>
      <c r="G302" s="13">
        <f t="shared" si="100"/>
        <v>61.5</v>
      </c>
      <c r="H302" s="45">
        <v>27.86</v>
      </c>
      <c r="I302" s="301">
        <f t="shared" si="97"/>
        <v>45.300813008130078</v>
      </c>
    </row>
    <row r="303" spans="1:9">
      <c r="A303" s="3"/>
      <c r="B303" s="10" t="s">
        <v>84</v>
      </c>
      <c r="C303" s="13">
        <v>0</v>
      </c>
      <c r="D303" s="13">
        <v>46</v>
      </c>
      <c r="E303" s="13">
        <v>0</v>
      </c>
      <c r="F303" s="13">
        <f t="shared" si="99"/>
        <v>46</v>
      </c>
      <c r="G303" s="13">
        <v>46</v>
      </c>
      <c r="H303" s="45">
        <v>28</v>
      </c>
      <c r="I303" s="301">
        <f t="shared" si="97"/>
        <v>60.869565217391312</v>
      </c>
    </row>
    <row r="304" spans="1:9">
      <c r="A304" s="3"/>
      <c r="B304" s="67" t="s">
        <v>98</v>
      </c>
      <c r="C304" s="68">
        <v>1853</v>
      </c>
      <c r="D304" s="68">
        <v>1862.53</v>
      </c>
      <c r="E304" s="68">
        <v>1193</v>
      </c>
      <c r="F304" s="68">
        <f t="shared" si="99"/>
        <v>669.53</v>
      </c>
      <c r="G304" s="68">
        <f t="shared" si="100"/>
        <v>1862.53</v>
      </c>
      <c r="H304" s="64">
        <v>1250.6500000000001</v>
      </c>
      <c r="I304" s="301">
        <f t="shared" si="97"/>
        <v>67.147911711489215</v>
      </c>
    </row>
    <row r="305" spans="1:9">
      <c r="A305" s="3"/>
      <c r="B305" s="67" t="s">
        <v>143</v>
      </c>
      <c r="C305" s="68">
        <v>265.2</v>
      </c>
      <c r="D305" s="68">
        <v>250.9</v>
      </c>
      <c r="E305" s="68">
        <v>158.1</v>
      </c>
      <c r="F305" s="68">
        <f t="shared" si="99"/>
        <v>92.800000000000011</v>
      </c>
      <c r="G305" s="68">
        <f t="shared" si="100"/>
        <v>250.9</v>
      </c>
      <c r="H305" s="64">
        <v>159.63999999999999</v>
      </c>
      <c r="I305" s="301">
        <f t="shared" si="97"/>
        <v>63.626943005181339</v>
      </c>
    </row>
    <row r="306" spans="1:9">
      <c r="A306" s="3"/>
      <c r="B306" s="67" t="s">
        <v>100</v>
      </c>
      <c r="C306" s="68">
        <v>2000.14</v>
      </c>
      <c r="D306" s="68">
        <v>1916.28</v>
      </c>
      <c r="E306" s="68">
        <v>1147.76</v>
      </c>
      <c r="F306" s="68">
        <f t="shared" si="99"/>
        <v>768.52</v>
      </c>
      <c r="G306" s="68">
        <f t="shared" si="100"/>
        <v>1916.28</v>
      </c>
      <c r="H306" s="64">
        <v>1028.06</v>
      </c>
      <c r="I306" s="301">
        <f t="shared" si="97"/>
        <v>53.648736092846548</v>
      </c>
    </row>
    <row r="307" spans="1:9">
      <c r="A307" s="3"/>
      <c r="B307" s="67" t="s">
        <v>101</v>
      </c>
      <c r="C307" s="68">
        <v>90</v>
      </c>
      <c r="D307" s="68">
        <v>88.78</v>
      </c>
      <c r="E307" s="68">
        <v>56</v>
      </c>
      <c r="F307" s="68">
        <f t="shared" si="99"/>
        <v>32.78</v>
      </c>
      <c r="G307" s="68">
        <f t="shared" si="100"/>
        <v>88.78</v>
      </c>
      <c r="H307" s="64">
        <v>68.97</v>
      </c>
      <c r="I307" s="301">
        <f t="shared" si="97"/>
        <v>77.686415859427797</v>
      </c>
    </row>
    <row r="308" spans="1:9">
      <c r="A308" s="23" t="s">
        <v>10</v>
      </c>
      <c r="B308" s="23" t="s">
        <v>9</v>
      </c>
      <c r="C308" s="24">
        <f t="shared" ref="C308:H308" si="101">C299</f>
        <v>4208.34</v>
      </c>
      <c r="D308" s="24">
        <f t="shared" si="101"/>
        <v>4118.49</v>
      </c>
      <c r="E308" s="24">
        <f t="shared" si="101"/>
        <v>2564.86</v>
      </c>
      <c r="F308" s="24">
        <f t="shared" si="101"/>
        <v>1553.63</v>
      </c>
      <c r="G308" s="24">
        <f t="shared" si="101"/>
        <v>4118.49</v>
      </c>
      <c r="H308" s="24">
        <f t="shared" si="101"/>
        <v>2507.3199999999997</v>
      </c>
      <c r="I308" s="302">
        <f t="shared" si="97"/>
        <v>60.879594220211771</v>
      </c>
    </row>
    <row r="309" spans="1:9">
      <c r="A309" s="4" t="s">
        <v>8</v>
      </c>
      <c r="B309" s="4" t="s">
        <v>7</v>
      </c>
      <c r="C309" s="15">
        <f t="shared" ref="C309:H309" si="102">C298-C308</f>
        <v>0</v>
      </c>
      <c r="D309" s="15">
        <f t="shared" si="102"/>
        <v>0</v>
      </c>
      <c r="E309" s="15">
        <f t="shared" si="102"/>
        <v>0</v>
      </c>
      <c r="F309" s="15">
        <f t="shared" si="102"/>
        <v>0</v>
      </c>
      <c r="G309" s="15">
        <f t="shared" si="102"/>
        <v>0</v>
      </c>
      <c r="H309" s="15">
        <f t="shared" si="102"/>
        <v>235.41999999999962</v>
      </c>
      <c r="I309" s="301">
        <v>0</v>
      </c>
    </row>
    <row r="310" spans="1:9">
      <c r="A310" s="23" t="s">
        <v>70</v>
      </c>
      <c r="B310" s="23" t="s">
        <v>69</v>
      </c>
      <c r="C310" s="24">
        <f t="shared" ref="C310:H310" si="103">C311+C312+C314+C313</f>
        <v>4208.34</v>
      </c>
      <c r="D310" s="24">
        <f t="shared" si="103"/>
        <v>4118.49</v>
      </c>
      <c r="E310" s="24">
        <f t="shared" si="103"/>
        <v>2564.86</v>
      </c>
      <c r="F310" s="24">
        <f t="shared" si="103"/>
        <v>1553.63</v>
      </c>
      <c r="G310" s="24">
        <f t="shared" si="103"/>
        <v>4118.49</v>
      </c>
      <c r="H310" s="24">
        <f t="shared" si="103"/>
        <v>2507.3199999999997</v>
      </c>
      <c r="I310" s="302">
        <f>H310/G310*100</f>
        <v>60.879594220211771</v>
      </c>
    </row>
    <row r="311" spans="1:9">
      <c r="A311" s="3">
        <v>1</v>
      </c>
      <c r="B311" s="2" t="s">
        <v>6</v>
      </c>
      <c r="C311" s="15">
        <f t="shared" ref="C311:H314" si="104">C300</f>
        <v>281.04000000000002</v>
      </c>
      <c r="D311" s="15">
        <f t="shared" si="104"/>
        <v>231.74</v>
      </c>
      <c r="E311" s="15">
        <f t="shared" si="104"/>
        <v>157.28</v>
      </c>
      <c r="F311" s="15">
        <f t="shared" si="104"/>
        <v>74.460000000000008</v>
      </c>
      <c r="G311" s="15">
        <f t="shared" si="104"/>
        <v>231.74</v>
      </c>
      <c r="H311" s="15">
        <f t="shared" si="104"/>
        <v>92.49</v>
      </c>
      <c r="I311" s="301">
        <f>H311/G311*100</f>
        <v>39.911107275394833</v>
      </c>
    </row>
    <row r="312" spans="1:9">
      <c r="A312" s="3">
        <v>2</v>
      </c>
      <c r="B312" s="2" t="s">
        <v>5</v>
      </c>
      <c r="C312" s="15">
        <f t="shared" si="104"/>
        <v>3861.3</v>
      </c>
      <c r="D312" s="15">
        <f t="shared" si="104"/>
        <v>3779.25</v>
      </c>
      <c r="E312" s="15">
        <f t="shared" si="104"/>
        <v>2374.58</v>
      </c>
      <c r="F312" s="15">
        <f t="shared" si="104"/>
        <v>1404.67</v>
      </c>
      <c r="G312" s="15">
        <f t="shared" si="104"/>
        <v>3779.25</v>
      </c>
      <c r="H312" s="15">
        <f t="shared" si="104"/>
        <v>2358.9699999999998</v>
      </c>
      <c r="I312" s="301">
        <f>H312/G312*100</f>
        <v>62.418998478534093</v>
      </c>
    </row>
    <row r="313" spans="1:9">
      <c r="A313" s="3">
        <v>3</v>
      </c>
      <c r="B313" s="1" t="s">
        <v>1</v>
      </c>
      <c r="C313" s="15">
        <f t="shared" si="104"/>
        <v>66</v>
      </c>
      <c r="D313" s="15">
        <f t="shared" si="104"/>
        <v>61.5</v>
      </c>
      <c r="E313" s="15">
        <f t="shared" si="104"/>
        <v>33</v>
      </c>
      <c r="F313" s="15">
        <f t="shared" si="104"/>
        <v>28.5</v>
      </c>
      <c r="G313" s="15">
        <f t="shared" si="104"/>
        <v>61.5</v>
      </c>
      <c r="H313" s="15">
        <f t="shared" si="104"/>
        <v>27.86</v>
      </c>
      <c r="I313" s="301">
        <f>H313/G313*100</f>
        <v>45.300813008130078</v>
      </c>
    </row>
    <row r="314" spans="1:9">
      <c r="A314" s="3">
        <v>4</v>
      </c>
      <c r="B314" s="1" t="s">
        <v>134</v>
      </c>
      <c r="C314" s="15">
        <f t="shared" si="104"/>
        <v>0</v>
      </c>
      <c r="D314" s="15">
        <f t="shared" si="104"/>
        <v>46</v>
      </c>
      <c r="E314" s="15">
        <f t="shared" si="104"/>
        <v>0</v>
      </c>
      <c r="F314" s="15">
        <f t="shared" si="104"/>
        <v>46</v>
      </c>
      <c r="G314" s="15">
        <v>46</v>
      </c>
      <c r="H314" s="15">
        <f t="shared" si="104"/>
        <v>28</v>
      </c>
      <c r="I314" s="301">
        <f>H314/G314*100</f>
        <v>60.869565217391312</v>
      </c>
    </row>
    <row r="316" spans="1:9">
      <c r="A316" s="298"/>
      <c r="B316" s="299" t="s">
        <v>409</v>
      </c>
      <c r="C316" s="298"/>
      <c r="D316" s="298"/>
      <c r="E316" s="298"/>
      <c r="F316" s="298"/>
      <c r="G316" s="298"/>
      <c r="H316" s="298"/>
    </row>
    <row r="317" spans="1:9">
      <c r="A317" s="298"/>
      <c r="B317" s="299"/>
      <c r="C317" s="298"/>
      <c r="D317" s="298"/>
      <c r="E317" s="298"/>
      <c r="F317" s="298"/>
      <c r="G317" t="s">
        <v>76</v>
      </c>
      <c r="H317" s="298"/>
    </row>
    <row r="318" spans="1:9">
      <c r="A318" s="8" t="s">
        <v>36</v>
      </c>
      <c r="B318" s="52" t="s">
        <v>35</v>
      </c>
      <c r="C318" s="48" t="s">
        <v>71</v>
      </c>
      <c r="D318" s="48" t="s">
        <v>71</v>
      </c>
      <c r="E318" s="48" t="s">
        <v>71</v>
      </c>
      <c r="F318" s="48" t="s">
        <v>71</v>
      </c>
      <c r="G318" s="60" t="s">
        <v>71</v>
      </c>
      <c r="H318" s="290" t="s">
        <v>34</v>
      </c>
      <c r="I318" s="291"/>
    </row>
    <row r="319" spans="1:9" ht="15">
      <c r="A319" s="47" t="s">
        <v>32</v>
      </c>
      <c r="B319" s="53"/>
      <c r="C319" s="49" t="s">
        <v>77</v>
      </c>
      <c r="D319" s="49" t="s">
        <v>321</v>
      </c>
      <c r="E319" s="49" t="s">
        <v>325</v>
      </c>
      <c r="F319" s="49" t="s">
        <v>401</v>
      </c>
      <c r="G319" s="61" t="s">
        <v>400</v>
      </c>
      <c r="H319" s="292" t="s">
        <v>399</v>
      </c>
      <c r="I319" s="293" t="s">
        <v>33</v>
      </c>
    </row>
    <row r="320" spans="1:9">
      <c r="A320" s="55"/>
      <c r="B320" s="54"/>
      <c r="C320" s="50" t="s">
        <v>245</v>
      </c>
      <c r="D320" s="50" t="s">
        <v>245</v>
      </c>
      <c r="E320" s="50" t="s">
        <v>245</v>
      </c>
      <c r="F320" s="50" t="s">
        <v>245</v>
      </c>
      <c r="G320" s="62" t="s">
        <v>245</v>
      </c>
      <c r="H320" s="294">
        <v>2010</v>
      </c>
      <c r="I320" s="51"/>
    </row>
    <row r="321" spans="1:9">
      <c r="A321" s="6" t="s">
        <v>31</v>
      </c>
      <c r="B321" s="6" t="s">
        <v>30</v>
      </c>
      <c r="C321" s="6">
        <v>1</v>
      </c>
      <c r="D321" s="6">
        <v>2</v>
      </c>
      <c r="E321" s="6">
        <v>3</v>
      </c>
      <c r="F321" s="6">
        <v>4</v>
      </c>
      <c r="G321" s="44" t="s">
        <v>342</v>
      </c>
      <c r="H321" s="51" t="s">
        <v>355</v>
      </c>
      <c r="I321" s="4" t="s">
        <v>343</v>
      </c>
    </row>
    <row r="322" spans="1:9">
      <c r="A322" s="4">
        <v>1</v>
      </c>
      <c r="B322" s="16" t="s">
        <v>127</v>
      </c>
      <c r="C322" s="12">
        <f t="shared" ref="C322:H322" si="105">C323+C324</f>
        <v>1678.01</v>
      </c>
      <c r="D322" s="12">
        <f t="shared" si="105"/>
        <v>1678.01</v>
      </c>
      <c r="E322" s="12">
        <f t="shared" si="105"/>
        <v>1678.01</v>
      </c>
      <c r="F322" s="12">
        <f t="shared" si="105"/>
        <v>0</v>
      </c>
      <c r="G322" s="12">
        <f t="shared" si="105"/>
        <v>1678.01</v>
      </c>
      <c r="H322" s="12">
        <f t="shared" si="105"/>
        <v>3.39</v>
      </c>
      <c r="I322" s="300">
        <f t="shared" ref="I322:I338" si="106">H322/G322*100</f>
        <v>0.20202501772933418</v>
      </c>
    </row>
    <row r="323" spans="1:9">
      <c r="A323" s="3"/>
      <c r="B323" s="9" t="s">
        <v>144</v>
      </c>
      <c r="C323" s="11">
        <v>273.07</v>
      </c>
      <c r="D323" s="11">
        <v>273.07</v>
      </c>
      <c r="E323" s="11">
        <v>273.07</v>
      </c>
      <c r="F323" s="11">
        <v>0</v>
      </c>
      <c r="G323" s="68">
        <f>E323+F323</f>
        <v>273.07</v>
      </c>
      <c r="H323" s="45">
        <v>0</v>
      </c>
      <c r="I323" s="301">
        <f t="shared" si="106"/>
        <v>0</v>
      </c>
    </row>
    <row r="324" spans="1:9">
      <c r="A324" s="3"/>
      <c r="B324" s="9" t="s">
        <v>145</v>
      </c>
      <c r="C324" s="11">
        <v>1404.94</v>
      </c>
      <c r="D324" s="11">
        <v>1404.94</v>
      </c>
      <c r="E324" s="11">
        <v>1404.94</v>
      </c>
      <c r="F324" s="11">
        <v>0</v>
      </c>
      <c r="G324" s="68">
        <f>E324+F324</f>
        <v>1404.94</v>
      </c>
      <c r="H324" s="45">
        <v>3.39</v>
      </c>
      <c r="I324" s="301">
        <f t="shared" si="106"/>
        <v>0.2412914430509488</v>
      </c>
    </row>
    <row r="325" spans="1:9">
      <c r="A325" s="23" t="s">
        <v>26</v>
      </c>
      <c r="B325" s="23" t="s">
        <v>25</v>
      </c>
      <c r="C325" s="24">
        <f t="shared" ref="C325:H325" si="107">C322</f>
        <v>1678.01</v>
      </c>
      <c r="D325" s="24">
        <f t="shared" si="107"/>
        <v>1678.01</v>
      </c>
      <c r="E325" s="24">
        <f t="shared" si="107"/>
        <v>1678.01</v>
      </c>
      <c r="F325" s="24">
        <f t="shared" si="107"/>
        <v>0</v>
      </c>
      <c r="G325" s="24">
        <f t="shared" si="107"/>
        <v>1678.01</v>
      </c>
      <c r="H325" s="24">
        <f t="shared" si="107"/>
        <v>3.39</v>
      </c>
      <c r="I325" s="302">
        <f t="shared" si="106"/>
        <v>0.20202501772933418</v>
      </c>
    </row>
    <row r="326" spans="1:9">
      <c r="A326" s="4">
        <v>1</v>
      </c>
      <c r="B326" s="16" t="s">
        <v>72</v>
      </c>
      <c r="C326" s="12">
        <f t="shared" ref="C326:H326" si="108">C327</f>
        <v>431.91</v>
      </c>
      <c r="D326" s="12">
        <f t="shared" si="108"/>
        <v>431.91</v>
      </c>
      <c r="E326" s="12">
        <f t="shared" si="108"/>
        <v>431.91</v>
      </c>
      <c r="F326" s="12">
        <f t="shared" si="108"/>
        <v>0</v>
      </c>
      <c r="G326" s="12">
        <f t="shared" si="108"/>
        <v>431.91</v>
      </c>
      <c r="H326" s="12">
        <f t="shared" si="108"/>
        <v>0</v>
      </c>
      <c r="I326" s="300">
        <f t="shared" si="106"/>
        <v>0</v>
      </c>
    </row>
    <row r="327" spans="1:9">
      <c r="A327" s="3"/>
      <c r="B327" s="10" t="s">
        <v>147</v>
      </c>
      <c r="C327" s="13">
        <v>431.91</v>
      </c>
      <c r="D327" s="13">
        <v>431.91</v>
      </c>
      <c r="E327" s="13">
        <v>431.91</v>
      </c>
      <c r="F327" s="13">
        <v>0</v>
      </c>
      <c r="G327" s="33">
        <f>E327+F327</f>
        <v>431.91</v>
      </c>
      <c r="H327" s="45">
        <v>0</v>
      </c>
      <c r="I327" s="301">
        <f t="shared" si="106"/>
        <v>0</v>
      </c>
    </row>
    <row r="328" spans="1:9">
      <c r="A328" s="3"/>
      <c r="B328" s="67" t="s">
        <v>146</v>
      </c>
      <c r="C328" s="68">
        <v>431.91</v>
      </c>
      <c r="D328" s="68">
        <v>431.91</v>
      </c>
      <c r="E328" s="68">
        <v>431.91</v>
      </c>
      <c r="F328" s="68">
        <v>0</v>
      </c>
      <c r="G328" s="68">
        <f>E328+F328</f>
        <v>431.91</v>
      </c>
      <c r="H328" s="64">
        <v>0</v>
      </c>
      <c r="I328" s="301">
        <f t="shared" si="106"/>
        <v>0</v>
      </c>
    </row>
    <row r="329" spans="1:9" s="22" customFormat="1">
      <c r="A329" s="4">
        <v>2</v>
      </c>
      <c r="B329" s="31" t="s">
        <v>17</v>
      </c>
      <c r="C329" s="196">
        <v>223.03</v>
      </c>
      <c r="D329" s="196">
        <v>223.03</v>
      </c>
      <c r="E329" s="196">
        <v>223.03</v>
      </c>
      <c r="F329" s="196">
        <v>0</v>
      </c>
      <c r="G329" s="196">
        <f>E329+F329</f>
        <v>223.03</v>
      </c>
      <c r="H329" s="18">
        <v>223.03</v>
      </c>
      <c r="I329" s="300">
        <f t="shared" si="106"/>
        <v>100</v>
      </c>
    </row>
    <row r="330" spans="1:9">
      <c r="A330" s="3"/>
      <c r="B330" s="2" t="s">
        <v>307</v>
      </c>
      <c r="C330" s="33">
        <v>223.03</v>
      </c>
      <c r="D330" s="33">
        <v>223.03</v>
      </c>
      <c r="E330" s="33">
        <v>223.03</v>
      </c>
      <c r="F330" s="33">
        <v>0</v>
      </c>
      <c r="G330" s="33">
        <f>E330+F330</f>
        <v>223.03</v>
      </c>
      <c r="H330" s="45">
        <v>223.03</v>
      </c>
      <c r="I330" s="301">
        <f t="shared" si="106"/>
        <v>100</v>
      </c>
    </row>
    <row r="331" spans="1:9">
      <c r="A331" s="3"/>
      <c r="B331" s="67" t="s">
        <v>311</v>
      </c>
      <c r="C331" s="68">
        <v>223.03</v>
      </c>
      <c r="D331" s="68">
        <v>223.03</v>
      </c>
      <c r="E331" s="68">
        <v>223.03</v>
      </c>
      <c r="F331" s="68">
        <v>0</v>
      </c>
      <c r="G331" s="33">
        <f>E331+F331</f>
        <v>223.03</v>
      </c>
      <c r="H331" s="64">
        <v>223.03</v>
      </c>
      <c r="I331" s="301">
        <f t="shared" si="106"/>
        <v>100</v>
      </c>
    </row>
    <row r="332" spans="1:9">
      <c r="A332" s="4">
        <v>2</v>
      </c>
      <c r="B332" s="31" t="s">
        <v>16</v>
      </c>
      <c r="C332" s="12">
        <f t="shared" ref="C332:H332" si="109">C333+C334</f>
        <v>1023.0699999999999</v>
      </c>
      <c r="D332" s="12">
        <f t="shared" si="109"/>
        <v>1023.0699999999999</v>
      </c>
      <c r="E332" s="12">
        <f t="shared" si="109"/>
        <v>1023.0699999999999</v>
      </c>
      <c r="F332" s="12">
        <f t="shared" si="109"/>
        <v>0</v>
      </c>
      <c r="G332" s="12">
        <f t="shared" si="109"/>
        <v>1023.0699999999999</v>
      </c>
      <c r="H332" s="12">
        <f t="shared" si="109"/>
        <v>465.59</v>
      </c>
      <c r="I332" s="300">
        <f t="shared" si="106"/>
        <v>45.509104948830483</v>
      </c>
    </row>
    <row r="333" spans="1:9">
      <c r="A333" s="3"/>
      <c r="B333" s="69" t="s">
        <v>148</v>
      </c>
      <c r="C333" s="33">
        <v>750</v>
      </c>
      <c r="D333" s="33">
        <v>750</v>
      </c>
      <c r="E333" s="33">
        <v>750</v>
      </c>
      <c r="F333" s="33">
        <v>0</v>
      </c>
      <c r="G333" s="33">
        <f>E333+F333</f>
        <v>750</v>
      </c>
      <c r="H333" s="45">
        <v>465.59</v>
      </c>
      <c r="I333" s="301">
        <f t="shared" si="106"/>
        <v>62.078666666666663</v>
      </c>
    </row>
    <row r="334" spans="1:9">
      <c r="A334" s="3"/>
      <c r="B334" s="69" t="s">
        <v>84</v>
      </c>
      <c r="C334" s="33">
        <v>273.07</v>
      </c>
      <c r="D334" s="33">
        <v>273.07</v>
      </c>
      <c r="E334" s="33">
        <v>273.07</v>
      </c>
      <c r="F334" s="33">
        <v>0</v>
      </c>
      <c r="G334" s="68">
        <f>E334+F334</f>
        <v>273.07</v>
      </c>
      <c r="H334" s="45">
        <v>0</v>
      </c>
      <c r="I334" s="301">
        <f t="shared" si="106"/>
        <v>0</v>
      </c>
    </row>
    <row r="335" spans="1:9">
      <c r="A335" s="3"/>
      <c r="B335" s="67" t="s">
        <v>149</v>
      </c>
      <c r="C335" s="68">
        <v>273.07</v>
      </c>
      <c r="D335" s="68">
        <v>273.07</v>
      </c>
      <c r="E335" s="68">
        <v>273.07</v>
      </c>
      <c r="F335" s="68">
        <v>0</v>
      </c>
      <c r="G335" s="68">
        <f>E335+F335</f>
        <v>273.07</v>
      </c>
      <c r="H335" s="64">
        <v>0</v>
      </c>
      <c r="I335" s="301">
        <f t="shared" si="106"/>
        <v>0</v>
      </c>
    </row>
    <row r="336" spans="1:9">
      <c r="A336" s="3"/>
      <c r="B336" s="67" t="s">
        <v>150</v>
      </c>
      <c r="C336" s="68">
        <v>450</v>
      </c>
      <c r="D336" s="68">
        <v>450</v>
      </c>
      <c r="E336" s="68">
        <v>450</v>
      </c>
      <c r="F336" s="68">
        <v>0</v>
      </c>
      <c r="G336" s="68">
        <f>E336+F336</f>
        <v>450</v>
      </c>
      <c r="H336" s="64">
        <v>201.84</v>
      </c>
      <c r="I336" s="301">
        <f t="shared" si="106"/>
        <v>44.853333333333332</v>
      </c>
    </row>
    <row r="337" spans="1:9">
      <c r="A337" s="3"/>
      <c r="B337" s="67" t="s">
        <v>151</v>
      </c>
      <c r="C337" s="68">
        <v>300</v>
      </c>
      <c r="D337" s="68">
        <v>300</v>
      </c>
      <c r="E337" s="68">
        <v>300</v>
      </c>
      <c r="F337" s="68">
        <v>0</v>
      </c>
      <c r="G337" s="68">
        <f>E337+F337</f>
        <v>300</v>
      </c>
      <c r="H337" s="64">
        <v>263.75</v>
      </c>
      <c r="I337" s="301">
        <f t="shared" si="106"/>
        <v>87.916666666666671</v>
      </c>
    </row>
    <row r="338" spans="1:9">
      <c r="A338" s="23" t="s">
        <v>10</v>
      </c>
      <c r="B338" s="23" t="s">
        <v>9</v>
      </c>
      <c r="C338" s="24">
        <f t="shared" ref="C338:H338" si="110">C326+C332+C329</f>
        <v>1678.01</v>
      </c>
      <c r="D338" s="24">
        <f t="shared" si="110"/>
        <v>1678.01</v>
      </c>
      <c r="E338" s="24">
        <f t="shared" si="110"/>
        <v>1678.01</v>
      </c>
      <c r="F338" s="24">
        <f t="shared" si="110"/>
        <v>0</v>
      </c>
      <c r="G338" s="24">
        <f t="shared" si="110"/>
        <v>1678.01</v>
      </c>
      <c r="H338" s="24">
        <f t="shared" si="110"/>
        <v>688.62</v>
      </c>
      <c r="I338" s="302">
        <f t="shared" si="106"/>
        <v>41.037896079284394</v>
      </c>
    </row>
    <row r="339" spans="1:9">
      <c r="A339" s="4" t="s">
        <v>8</v>
      </c>
      <c r="B339" s="4" t="s">
        <v>7</v>
      </c>
      <c r="C339" s="15">
        <f t="shared" ref="C339:H339" si="111">C325-C338</f>
        <v>0</v>
      </c>
      <c r="D339" s="15">
        <f t="shared" si="111"/>
        <v>0</v>
      </c>
      <c r="E339" s="15">
        <f t="shared" si="111"/>
        <v>0</v>
      </c>
      <c r="F339" s="15">
        <f t="shared" si="111"/>
        <v>0</v>
      </c>
      <c r="G339" s="15">
        <f t="shared" si="111"/>
        <v>0</v>
      </c>
      <c r="H339" s="15">
        <f t="shared" si="111"/>
        <v>-685.23</v>
      </c>
      <c r="I339" s="301">
        <v>0</v>
      </c>
    </row>
    <row r="340" spans="1:9">
      <c r="A340" s="23" t="s">
        <v>70</v>
      </c>
      <c r="B340" s="23" t="s">
        <v>69</v>
      </c>
      <c r="C340" s="24">
        <f t="shared" ref="C340:H340" si="112">C341+C344+C343+C342</f>
        <v>1678.01</v>
      </c>
      <c r="D340" s="24">
        <f t="shared" si="112"/>
        <v>1678.01</v>
      </c>
      <c r="E340" s="24">
        <f t="shared" si="112"/>
        <v>1678.01</v>
      </c>
      <c r="F340" s="24">
        <f t="shared" si="112"/>
        <v>0</v>
      </c>
      <c r="G340" s="24">
        <f t="shared" si="112"/>
        <v>1678.01</v>
      </c>
      <c r="H340" s="24">
        <f t="shared" si="112"/>
        <v>688.62</v>
      </c>
      <c r="I340" s="302">
        <f>H340/G340*100</f>
        <v>41.037896079284394</v>
      </c>
    </row>
    <row r="341" spans="1:9">
      <c r="A341" s="3">
        <v>1</v>
      </c>
      <c r="B341" s="2" t="s">
        <v>5</v>
      </c>
      <c r="C341" s="15">
        <f t="shared" ref="C341:H341" si="113">C333</f>
        <v>750</v>
      </c>
      <c r="D341" s="15">
        <f t="shared" si="113"/>
        <v>750</v>
      </c>
      <c r="E341" s="15">
        <f t="shared" si="113"/>
        <v>750</v>
      </c>
      <c r="F341" s="15">
        <f t="shared" si="113"/>
        <v>0</v>
      </c>
      <c r="G341" s="15">
        <f t="shared" si="113"/>
        <v>750</v>
      </c>
      <c r="H341" s="15">
        <f t="shared" si="113"/>
        <v>465.59</v>
      </c>
      <c r="I341" s="301">
        <f>H341/G341*100</f>
        <v>62.078666666666663</v>
      </c>
    </row>
    <row r="342" spans="1:9">
      <c r="A342" s="3">
        <v>2</v>
      </c>
      <c r="B342" s="2" t="s">
        <v>307</v>
      </c>
      <c r="C342" s="15">
        <f>C330</f>
        <v>223.03</v>
      </c>
      <c r="D342" s="15">
        <f>D330</f>
        <v>223.03</v>
      </c>
      <c r="E342" s="15">
        <f>E330</f>
        <v>223.03</v>
      </c>
      <c r="F342" s="15">
        <f>F330</f>
        <v>0</v>
      </c>
      <c r="G342" s="15">
        <v>223.03</v>
      </c>
      <c r="H342" s="15">
        <f>H330</f>
        <v>223.03</v>
      </c>
      <c r="I342" s="301">
        <f>H342/G342*100</f>
        <v>100</v>
      </c>
    </row>
    <row r="343" spans="1:9">
      <c r="A343" s="3">
        <v>3</v>
      </c>
      <c r="B343" s="2" t="s">
        <v>134</v>
      </c>
      <c r="C343" s="15">
        <f t="shared" ref="C343:H343" si="114">C334</f>
        <v>273.07</v>
      </c>
      <c r="D343" s="15">
        <f t="shared" si="114"/>
        <v>273.07</v>
      </c>
      <c r="E343" s="15">
        <f t="shared" si="114"/>
        <v>273.07</v>
      </c>
      <c r="F343" s="15">
        <f t="shared" si="114"/>
        <v>0</v>
      </c>
      <c r="G343" s="15">
        <f t="shared" si="114"/>
        <v>273.07</v>
      </c>
      <c r="H343" s="15">
        <f t="shared" si="114"/>
        <v>0</v>
      </c>
      <c r="I343" s="301">
        <f>H343/G343*100</f>
        <v>0</v>
      </c>
    </row>
    <row r="344" spans="1:9">
      <c r="A344" s="3">
        <v>4</v>
      </c>
      <c r="B344" s="1" t="s">
        <v>47</v>
      </c>
      <c r="C344" s="15">
        <f t="shared" ref="C344:H344" si="115">C328</f>
        <v>431.91</v>
      </c>
      <c r="D344" s="15">
        <f t="shared" si="115"/>
        <v>431.91</v>
      </c>
      <c r="E344" s="15">
        <f t="shared" si="115"/>
        <v>431.91</v>
      </c>
      <c r="F344" s="15">
        <f t="shared" si="115"/>
        <v>0</v>
      </c>
      <c r="G344" s="15">
        <f t="shared" si="115"/>
        <v>431.91</v>
      </c>
      <c r="H344" s="15">
        <f t="shared" si="115"/>
        <v>0</v>
      </c>
      <c r="I344" s="301">
        <f>H344/G344*100</f>
        <v>0</v>
      </c>
    </row>
  </sheetData>
  <phoneticPr fontId="8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N349"/>
  <sheetViews>
    <sheetView topLeftCell="A226" workbookViewId="0">
      <selection activeCell="D26" sqref="D26"/>
    </sheetView>
  </sheetViews>
  <sheetFormatPr defaultRowHeight="12.75"/>
  <cols>
    <col min="1" max="1" width="4.140625" customWidth="1"/>
    <col min="2" max="2" width="54.140625" customWidth="1"/>
    <col min="3" max="3" width="10.140625" customWidth="1"/>
    <col min="4" max="4" width="12.140625" customWidth="1"/>
    <col min="5" max="5" width="10.42578125" bestFit="1" customWidth="1"/>
    <col min="6" max="6" width="10.140625" customWidth="1"/>
    <col min="7" max="7" width="11" customWidth="1"/>
    <col min="8" max="8" width="10.28515625" customWidth="1"/>
    <col min="10" max="10" width="16.7109375" customWidth="1"/>
    <col min="11" max="11" width="11.5703125" customWidth="1"/>
    <col min="12" max="12" width="23.28515625" customWidth="1"/>
    <col min="13" max="13" width="12.5703125" customWidth="1"/>
  </cols>
  <sheetData>
    <row r="1" spans="1:9">
      <c r="A1" s="22" t="s">
        <v>290</v>
      </c>
      <c r="B1" s="22"/>
    </row>
    <row r="2" spans="1:9">
      <c r="A2" s="22" t="s">
        <v>291</v>
      </c>
      <c r="B2" s="22"/>
    </row>
    <row r="3" spans="1:9">
      <c r="A3" s="22" t="s">
        <v>238</v>
      </c>
      <c r="B3" s="22"/>
    </row>
    <row r="4" spans="1:9">
      <c r="A4" s="22" t="s">
        <v>292</v>
      </c>
      <c r="B4" s="22"/>
    </row>
    <row r="5" spans="1:9">
      <c r="A5" s="22" t="s">
        <v>68</v>
      </c>
      <c r="B5" s="22"/>
    </row>
    <row r="6" spans="1:9">
      <c r="A6" s="22"/>
      <c r="B6" s="22"/>
    </row>
    <row r="7" spans="1:9">
      <c r="B7" s="261" t="s">
        <v>415</v>
      </c>
      <c r="C7" s="261"/>
      <c r="D7" s="261"/>
      <c r="E7" s="261"/>
      <c r="F7" s="261"/>
      <c r="G7" s="261"/>
    </row>
    <row r="8" spans="1:9">
      <c r="B8" s="261"/>
      <c r="C8" s="261"/>
      <c r="D8" s="261"/>
      <c r="E8" s="261"/>
      <c r="F8" s="261"/>
      <c r="G8" s="261"/>
    </row>
    <row r="9" spans="1:9">
      <c r="B9" s="22"/>
      <c r="C9" s="22"/>
      <c r="D9" s="22"/>
      <c r="E9" s="22"/>
      <c r="F9" s="22"/>
      <c r="G9" s="22"/>
      <c r="H9" t="s">
        <v>76</v>
      </c>
    </row>
    <row r="10" spans="1:9">
      <c r="B10" s="262" t="s">
        <v>35</v>
      </c>
      <c r="C10" s="264" t="s">
        <v>71</v>
      </c>
      <c r="D10" s="264" t="s">
        <v>71</v>
      </c>
      <c r="E10" s="48" t="s">
        <v>71</v>
      </c>
      <c r="F10" s="48" t="s">
        <v>71</v>
      </c>
      <c r="G10" s="60" t="s">
        <v>71</v>
      </c>
      <c r="H10" s="266" t="s">
        <v>34</v>
      </c>
      <c r="I10" s="267"/>
    </row>
    <row r="11" spans="1:9">
      <c r="B11" s="268"/>
      <c r="C11" s="270" t="s">
        <v>77</v>
      </c>
      <c r="D11" s="270" t="s">
        <v>321</v>
      </c>
      <c r="E11" s="49" t="s">
        <v>325</v>
      </c>
      <c r="F11" s="49" t="s">
        <v>401</v>
      </c>
      <c r="G11" s="61" t="s">
        <v>400</v>
      </c>
      <c r="H11" s="272" t="s">
        <v>414</v>
      </c>
      <c r="I11" s="273"/>
    </row>
    <row r="12" spans="1:9">
      <c r="B12" s="268"/>
      <c r="C12" s="270" t="s">
        <v>245</v>
      </c>
      <c r="D12" s="270" t="s">
        <v>245</v>
      </c>
      <c r="E12" s="49" t="s">
        <v>245</v>
      </c>
      <c r="F12" s="49" t="s">
        <v>245</v>
      </c>
      <c r="G12" s="61" t="s">
        <v>245</v>
      </c>
      <c r="H12" s="311">
        <v>2010</v>
      </c>
      <c r="I12" s="273" t="s">
        <v>33</v>
      </c>
    </row>
    <row r="13" spans="1:9">
      <c r="B13" s="281" t="s">
        <v>31</v>
      </c>
      <c r="C13" s="4">
        <v>1</v>
      </c>
      <c r="D13" s="4">
        <v>2</v>
      </c>
      <c r="E13" s="4">
        <v>3</v>
      </c>
      <c r="F13" s="4">
        <v>4</v>
      </c>
      <c r="G13" s="318" t="s">
        <v>342</v>
      </c>
      <c r="H13" s="319" t="s">
        <v>355</v>
      </c>
      <c r="I13" s="4" t="s">
        <v>343</v>
      </c>
    </row>
    <row r="14" spans="1:9">
      <c r="B14" s="104" t="s">
        <v>348</v>
      </c>
      <c r="C14" s="106">
        <f t="shared" ref="C14:H14" si="0">SUM(C15+C30+C31+C32)</f>
        <v>168616.35</v>
      </c>
      <c r="D14" s="106">
        <f t="shared" si="0"/>
        <v>171836.06</v>
      </c>
      <c r="E14" s="106">
        <f t="shared" si="0"/>
        <v>98499.36</v>
      </c>
      <c r="F14" s="106">
        <f t="shared" si="0"/>
        <v>73336.7</v>
      </c>
      <c r="G14" s="106">
        <f t="shared" si="0"/>
        <v>171836.06</v>
      </c>
      <c r="H14" s="106">
        <f t="shared" si="0"/>
        <v>146008.60999999999</v>
      </c>
      <c r="I14" s="283">
        <f t="shared" ref="I14:I19" si="1">H14/G14*100</f>
        <v>84.96971473857117</v>
      </c>
    </row>
    <row r="15" spans="1:9">
      <c r="B15" s="93" t="s">
        <v>349</v>
      </c>
      <c r="C15" s="95">
        <f t="shared" ref="C15:H15" si="2">SUM(C16+C29)</f>
        <v>151245.35</v>
      </c>
      <c r="D15" s="95">
        <f t="shared" si="2"/>
        <v>151137.94</v>
      </c>
      <c r="E15" s="95">
        <f t="shared" si="2"/>
        <v>88313.3</v>
      </c>
      <c r="F15" s="95">
        <f t="shared" si="2"/>
        <v>62824.639999999999</v>
      </c>
      <c r="G15" s="95">
        <f t="shared" si="2"/>
        <v>151137.94</v>
      </c>
      <c r="H15" s="95">
        <f t="shared" si="2"/>
        <v>132380.74999999997</v>
      </c>
      <c r="I15" s="220">
        <f t="shared" si="1"/>
        <v>87.589357113111362</v>
      </c>
    </row>
    <row r="16" spans="1:9">
      <c r="B16" s="93" t="s">
        <v>350</v>
      </c>
      <c r="C16" s="95">
        <f t="shared" ref="C16:H16" si="3">SUM(C17+C19+C22+C23+C25+C28+C24)</f>
        <v>132752</v>
      </c>
      <c r="D16" s="95">
        <f t="shared" si="3"/>
        <v>134102</v>
      </c>
      <c r="E16" s="95">
        <f t="shared" si="3"/>
        <v>76947</v>
      </c>
      <c r="F16" s="95">
        <f t="shared" si="3"/>
        <v>57155</v>
      </c>
      <c r="G16" s="95">
        <f t="shared" si="3"/>
        <v>134102</v>
      </c>
      <c r="H16" s="95">
        <f t="shared" si="3"/>
        <v>120068.02999999998</v>
      </c>
      <c r="I16" s="220">
        <f t="shared" si="1"/>
        <v>89.53485406630773</v>
      </c>
    </row>
    <row r="17" spans="2:9" ht="24.75" customHeight="1">
      <c r="B17" s="73" t="s">
        <v>156</v>
      </c>
      <c r="C17" s="72">
        <f t="shared" ref="C17:H17" si="4">SUM(C18)</f>
        <v>418</v>
      </c>
      <c r="D17" s="72">
        <f>SUM(D18)</f>
        <v>418</v>
      </c>
      <c r="E17" s="72">
        <f t="shared" si="4"/>
        <v>227</v>
      </c>
      <c r="F17" s="72">
        <f t="shared" si="4"/>
        <v>191</v>
      </c>
      <c r="G17" s="72">
        <f t="shared" si="4"/>
        <v>418</v>
      </c>
      <c r="H17" s="72">
        <f t="shared" si="4"/>
        <v>396.02</v>
      </c>
      <c r="I17" s="284">
        <f t="shared" si="1"/>
        <v>94.741626794258366</v>
      </c>
    </row>
    <row r="18" spans="2:9">
      <c r="B18" s="74" t="s">
        <v>158</v>
      </c>
      <c r="C18" s="75">
        <f>D79</f>
        <v>418</v>
      </c>
      <c r="D18" s="75">
        <f>D79</f>
        <v>418</v>
      </c>
      <c r="E18" s="75">
        <f>E79</f>
        <v>227</v>
      </c>
      <c r="F18" s="75">
        <f>F79</f>
        <v>191</v>
      </c>
      <c r="G18" s="75">
        <f>G79</f>
        <v>418</v>
      </c>
      <c r="H18" s="75">
        <f>H79</f>
        <v>396.02</v>
      </c>
      <c r="I18" s="284">
        <f t="shared" si="1"/>
        <v>94.741626794258366</v>
      </c>
    </row>
    <row r="19" spans="2:9" ht="25.5" customHeight="1">
      <c r="B19" s="73" t="s">
        <v>160</v>
      </c>
      <c r="C19" s="75">
        <f t="shared" ref="C19:H19" si="5">SUM(C20:C21)</f>
        <v>45122</v>
      </c>
      <c r="D19" s="75">
        <f t="shared" si="5"/>
        <v>45355</v>
      </c>
      <c r="E19" s="75">
        <f t="shared" si="5"/>
        <v>24179</v>
      </c>
      <c r="F19" s="75">
        <f t="shared" si="5"/>
        <v>21176</v>
      </c>
      <c r="G19" s="75">
        <f t="shared" si="5"/>
        <v>45355</v>
      </c>
      <c r="H19" s="75">
        <f t="shared" si="5"/>
        <v>41806.03</v>
      </c>
      <c r="I19" s="284">
        <f t="shared" si="1"/>
        <v>92.175129533678756</v>
      </c>
    </row>
    <row r="20" spans="2:9" ht="24" customHeight="1">
      <c r="B20" s="76" t="s">
        <v>162</v>
      </c>
      <c r="C20" s="75">
        <v>0</v>
      </c>
      <c r="D20" s="75">
        <f>D80</f>
        <v>200</v>
      </c>
      <c r="E20" s="75">
        <f>E80</f>
        <v>0</v>
      </c>
      <c r="F20" s="75">
        <f>F80</f>
        <v>200</v>
      </c>
      <c r="G20" s="75">
        <f>G80</f>
        <v>200</v>
      </c>
      <c r="H20" s="75">
        <f>H80</f>
        <v>392.75</v>
      </c>
      <c r="I20" s="284">
        <v>0</v>
      </c>
    </row>
    <row r="21" spans="2:9" ht="14.25" customHeight="1">
      <c r="B21" s="77" t="s">
        <v>164</v>
      </c>
      <c r="C21" s="75">
        <f t="shared" ref="C21:H21" si="6">C97+C98</f>
        <v>45122</v>
      </c>
      <c r="D21" s="75">
        <f t="shared" si="6"/>
        <v>45155</v>
      </c>
      <c r="E21" s="75">
        <f t="shared" si="6"/>
        <v>24179</v>
      </c>
      <c r="F21" s="75">
        <f t="shared" si="6"/>
        <v>20976</v>
      </c>
      <c r="G21" s="75">
        <f t="shared" si="6"/>
        <v>45155</v>
      </c>
      <c r="H21" s="75">
        <f t="shared" si="6"/>
        <v>41413.279999999999</v>
      </c>
      <c r="I21" s="284">
        <f>H21/G21*100</f>
        <v>91.713608681209166</v>
      </c>
    </row>
    <row r="22" spans="2:9" ht="13.5" customHeight="1">
      <c r="B22" s="73" t="s">
        <v>166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  <c r="H22" s="75">
        <v>0</v>
      </c>
      <c r="I22" s="284">
        <v>0</v>
      </c>
    </row>
    <row r="23" spans="2:9">
      <c r="B23" s="70" t="s">
        <v>168</v>
      </c>
      <c r="C23" s="75">
        <f>C81+C84</f>
        <v>20700</v>
      </c>
      <c r="D23" s="75">
        <f>D81+D84+D82+D85</f>
        <v>20700</v>
      </c>
      <c r="E23" s="75">
        <f>E81+E84+E82+E85</f>
        <v>14270</v>
      </c>
      <c r="F23" s="75">
        <f>F81+F84+F82+F85</f>
        <v>6430</v>
      </c>
      <c r="G23" s="75">
        <f>G81+G84+G82+G85</f>
        <v>20700</v>
      </c>
      <c r="H23" s="75">
        <f>H81+H84+H82+H85</f>
        <v>20602.72</v>
      </c>
      <c r="I23" s="284">
        <f t="shared" ref="I23:I30" si="7">H23/G23*100</f>
        <v>99.530048309178753</v>
      </c>
    </row>
    <row r="24" spans="2:9">
      <c r="B24" s="182" t="s">
        <v>402</v>
      </c>
      <c r="C24" s="75">
        <f t="shared" ref="C24:H24" si="8">C83</f>
        <v>1200</v>
      </c>
      <c r="D24" s="75">
        <f t="shared" si="8"/>
        <v>1200</v>
      </c>
      <c r="E24" s="75">
        <f t="shared" si="8"/>
        <v>900</v>
      </c>
      <c r="F24" s="75">
        <f t="shared" si="8"/>
        <v>300</v>
      </c>
      <c r="G24" s="75">
        <f t="shared" si="8"/>
        <v>1200</v>
      </c>
      <c r="H24" s="75">
        <f t="shared" si="8"/>
        <v>1112.1500000000001</v>
      </c>
      <c r="I24" s="284"/>
    </row>
    <row r="25" spans="2:9">
      <c r="B25" s="70" t="s">
        <v>420</v>
      </c>
      <c r="C25" s="78">
        <f t="shared" ref="C25:H25" si="9">SUM(C26:C27)</f>
        <v>65062</v>
      </c>
      <c r="D25" s="78">
        <f t="shared" si="9"/>
        <v>66179</v>
      </c>
      <c r="E25" s="78">
        <f t="shared" si="9"/>
        <v>37181</v>
      </c>
      <c r="F25" s="78">
        <f t="shared" si="9"/>
        <v>28998</v>
      </c>
      <c r="G25" s="78">
        <f t="shared" si="9"/>
        <v>66179</v>
      </c>
      <c r="H25" s="78">
        <f t="shared" si="9"/>
        <v>55926.68</v>
      </c>
      <c r="I25" s="284">
        <f t="shared" si="7"/>
        <v>84.508197464452479</v>
      </c>
    </row>
    <row r="26" spans="2:9">
      <c r="B26" s="74" t="s">
        <v>29</v>
      </c>
      <c r="C26" s="92">
        <f t="shared" ref="C26:H26" si="10">C99</f>
        <v>58192</v>
      </c>
      <c r="D26" s="92">
        <f t="shared" si="10"/>
        <v>59309</v>
      </c>
      <c r="E26" s="92">
        <f t="shared" si="10"/>
        <v>33302</v>
      </c>
      <c r="F26" s="92">
        <f t="shared" si="10"/>
        <v>26007</v>
      </c>
      <c r="G26" s="92">
        <f t="shared" si="10"/>
        <v>59309</v>
      </c>
      <c r="H26" s="92">
        <f t="shared" si="10"/>
        <v>52716.65</v>
      </c>
      <c r="I26" s="284">
        <f t="shared" si="7"/>
        <v>88.884739246994556</v>
      </c>
    </row>
    <row r="27" spans="2:9" ht="22.5" customHeight="1">
      <c r="B27" s="76" t="s">
        <v>177</v>
      </c>
      <c r="C27" s="75">
        <f t="shared" ref="C27:H27" si="11">C86</f>
        <v>6870</v>
      </c>
      <c r="D27" s="75">
        <f>D86</f>
        <v>6870</v>
      </c>
      <c r="E27" s="75">
        <f t="shared" si="11"/>
        <v>3879</v>
      </c>
      <c r="F27" s="75">
        <f t="shared" si="11"/>
        <v>2991</v>
      </c>
      <c r="G27" s="75">
        <f t="shared" si="11"/>
        <v>6870</v>
      </c>
      <c r="H27" s="75">
        <f t="shared" si="11"/>
        <v>3210.03</v>
      </c>
      <c r="I27" s="284">
        <f t="shared" si="7"/>
        <v>46.725327510917033</v>
      </c>
    </row>
    <row r="28" spans="2:9">
      <c r="B28" s="81" t="s">
        <v>179</v>
      </c>
      <c r="C28" s="75">
        <f t="shared" ref="C28:H28" si="12">C87+C88</f>
        <v>250</v>
      </c>
      <c r="D28" s="75">
        <f t="shared" si="12"/>
        <v>250</v>
      </c>
      <c r="E28" s="75">
        <f t="shared" si="12"/>
        <v>190</v>
      </c>
      <c r="F28" s="75">
        <f t="shared" si="12"/>
        <v>60</v>
      </c>
      <c r="G28" s="75">
        <f t="shared" si="12"/>
        <v>250</v>
      </c>
      <c r="H28" s="75">
        <f t="shared" si="12"/>
        <v>224.43</v>
      </c>
      <c r="I28" s="284">
        <f t="shared" si="7"/>
        <v>89.772000000000006</v>
      </c>
    </row>
    <row r="29" spans="2:9">
      <c r="B29" s="93" t="s">
        <v>181</v>
      </c>
      <c r="C29" s="96">
        <f t="shared" ref="C29:H29" si="13">C89+C90+C91+C92+C93+C94+C247+C291+C327</f>
        <v>18493.349999999999</v>
      </c>
      <c r="D29" s="96">
        <f>D89+D90+D91+D92+D93+D94+D247+D291+D327</f>
        <v>17035.939999999999</v>
      </c>
      <c r="E29" s="96">
        <f t="shared" si="13"/>
        <v>11366.300000000001</v>
      </c>
      <c r="F29" s="96">
        <f t="shared" si="13"/>
        <v>5669.6399999999994</v>
      </c>
      <c r="G29" s="96">
        <f t="shared" si="13"/>
        <v>17035.939999999999</v>
      </c>
      <c r="H29" s="96">
        <f t="shared" si="13"/>
        <v>12312.72</v>
      </c>
      <c r="I29" s="220">
        <f t="shared" si="7"/>
        <v>72.274966922870121</v>
      </c>
    </row>
    <row r="30" spans="2:9">
      <c r="B30" s="93" t="s">
        <v>183</v>
      </c>
      <c r="C30" s="95">
        <f>C95+C302</f>
        <v>173</v>
      </c>
      <c r="D30" s="95">
        <f>D95+D302+D96</f>
        <v>1017.57</v>
      </c>
      <c r="E30" s="95">
        <f>E95+E302</f>
        <v>108.56</v>
      </c>
      <c r="F30" s="95">
        <f>F95+F302+F96</f>
        <v>909.01</v>
      </c>
      <c r="G30" s="95">
        <f>G95+G302+G96</f>
        <v>1017.57</v>
      </c>
      <c r="H30" s="95">
        <f>H95+H302+H96</f>
        <v>878.03</v>
      </c>
      <c r="I30" s="220">
        <f t="shared" si="7"/>
        <v>86.286938490718086</v>
      </c>
    </row>
    <row r="31" spans="2:9">
      <c r="B31" s="93" t="s">
        <v>47</v>
      </c>
      <c r="C31" s="95">
        <v>0</v>
      </c>
      <c r="D31" s="95">
        <v>0</v>
      </c>
      <c r="E31" s="95">
        <v>0</v>
      </c>
      <c r="F31" s="95">
        <v>0</v>
      </c>
      <c r="G31" s="95">
        <v>0</v>
      </c>
      <c r="H31" s="95">
        <v>0</v>
      </c>
      <c r="I31" s="220">
        <v>0</v>
      </c>
    </row>
    <row r="32" spans="2:9">
      <c r="B32" s="98" t="s">
        <v>351</v>
      </c>
      <c r="C32" s="95">
        <f>SUM(C33:C34)</f>
        <v>17198</v>
      </c>
      <c r="D32" s="95">
        <f>SUM(D33:D35)</f>
        <v>19680.55</v>
      </c>
      <c r="E32" s="95">
        <f>SUM(E33:E35)</f>
        <v>10077.5</v>
      </c>
      <c r="F32" s="95">
        <f>SUM(F33:F35)</f>
        <v>9603.0499999999993</v>
      </c>
      <c r="G32" s="95">
        <f>SUM(G33:G35)</f>
        <v>19680.55</v>
      </c>
      <c r="H32" s="95">
        <f>SUM(H33:H35)</f>
        <v>12749.830000000002</v>
      </c>
      <c r="I32" s="220">
        <f t="shared" ref="I32:I41" si="14">H32/G32*100</f>
        <v>64.783911018746949</v>
      </c>
    </row>
    <row r="33" spans="2:9">
      <c r="B33" s="74" t="s">
        <v>188</v>
      </c>
      <c r="C33" s="72">
        <f t="shared" ref="C33:H33" si="15">C102</f>
        <v>15244</v>
      </c>
      <c r="D33" s="72">
        <f>D102</f>
        <v>17400.55</v>
      </c>
      <c r="E33" s="72">
        <f t="shared" si="15"/>
        <v>9097.5</v>
      </c>
      <c r="F33" s="72">
        <f t="shared" si="15"/>
        <v>8303.0499999999993</v>
      </c>
      <c r="G33" s="72">
        <f t="shared" si="15"/>
        <v>17400.55</v>
      </c>
      <c r="H33" s="72">
        <f t="shared" si="15"/>
        <v>12027.330000000002</v>
      </c>
      <c r="I33" s="284">
        <f t="shared" si="14"/>
        <v>69.120401366623483</v>
      </c>
    </row>
    <row r="34" spans="2:9">
      <c r="B34" s="305" t="s">
        <v>300</v>
      </c>
      <c r="C34" s="72">
        <f t="shared" ref="C34:H34" si="16">C111</f>
        <v>1954</v>
      </c>
      <c r="D34" s="72">
        <f>D111</f>
        <v>2252.8000000000002</v>
      </c>
      <c r="E34" s="72">
        <f t="shared" si="16"/>
        <v>980</v>
      </c>
      <c r="F34" s="72">
        <f t="shared" si="16"/>
        <v>1272.8000000000002</v>
      </c>
      <c r="G34" s="72">
        <f t="shared" si="16"/>
        <v>2252.8000000000002</v>
      </c>
      <c r="H34" s="72">
        <f t="shared" si="16"/>
        <v>716.65</v>
      </c>
      <c r="I34" s="284">
        <f t="shared" si="14"/>
        <v>31.811523437499993</v>
      </c>
    </row>
    <row r="35" spans="2:9">
      <c r="B35" s="305" t="s">
        <v>27</v>
      </c>
      <c r="C35" s="72">
        <v>0</v>
      </c>
      <c r="D35" s="72">
        <f>D256</f>
        <v>27.2</v>
      </c>
      <c r="E35" s="72">
        <f>E256</f>
        <v>0</v>
      </c>
      <c r="F35" s="72">
        <f>F256</f>
        <v>27.2</v>
      </c>
      <c r="G35" s="72">
        <f>G256</f>
        <v>27.2</v>
      </c>
      <c r="H35" s="72">
        <f>H256</f>
        <v>5.85</v>
      </c>
      <c r="I35" s="284"/>
    </row>
    <row r="36" spans="2:9">
      <c r="B36" s="104" t="s">
        <v>352</v>
      </c>
      <c r="C36" s="107">
        <f t="shared" ref="C36:H36" si="17">SUM(C37+C48+C49+C50+C54+C53)</f>
        <v>168616.35</v>
      </c>
      <c r="D36" s="107">
        <f>SUM(D37+D48+D49+D50+D54+D53)</f>
        <v>171836.06</v>
      </c>
      <c r="E36" s="107">
        <f t="shared" si="17"/>
        <v>98499.360000000015</v>
      </c>
      <c r="F36" s="107">
        <f t="shared" si="17"/>
        <v>73336.7</v>
      </c>
      <c r="G36" s="107">
        <f t="shared" si="17"/>
        <v>171836.06</v>
      </c>
      <c r="H36" s="107">
        <f t="shared" si="17"/>
        <v>142352.99000000002</v>
      </c>
      <c r="I36" s="283">
        <f t="shared" si="14"/>
        <v>82.842326575690819</v>
      </c>
    </row>
    <row r="37" spans="2:9">
      <c r="B37" s="100" t="s">
        <v>353</v>
      </c>
      <c r="C37" s="95">
        <f t="shared" ref="C37:H37" si="18">SUM(C38:C47)</f>
        <v>158866.43</v>
      </c>
      <c r="D37" s="95">
        <f t="shared" si="18"/>
        <v>153248.28</v>
      </c>
      <c r="E37" s="95">
        <f>SUM(E38:E47)</f>
        <v>92060.44</v>
      </c>
      <c r="F37" s="95">
        <f t="shared" si="18"/>
        <v>61187.840000000004</v>
      </c>
      <c r="G37" s="95">
        <f t="shared" si="18"/>
        <v>153248.28</v>
      </c>
      <c r="H37" s="95">
        <f t="shared" si="18"/>
        <v>131237.54</v>
      </c>
      <c r="I37" s="220">
        <f t="shared" si="14"/>
        <v>85.637202583937651</v>
      </c>
    </row>
    <row r="38" spans="2:9">
      <c r="B38" s="84" t="s">
        <v>194</v>
      </c>
      <c r="C38" s="72">
        <f t="shared" ref="C38:H38" si="19">C226+C281+C316</f>
        <v>81780.039999999994</v>
      </c>
      <c r="D38" s="72">
        <f t="shared" si="19"/>
        <v>78255.09</v>
      </c>
      <c r="E38" s="72">
        <f t="shared" si="19"/>
        <v>45723.549999999996</v>
      </c>
      <c r="F38" s="72">
        <f t="shared" si="19"/>
        <v>32531.54</v>
      </c>
      <c r="G38" s="72">
        <f t="shared" si="19"/>
        <v>78255.09</v>
      </c>
      <c r="H38" s="72">
        <f t="shared" si="19"/>
        <v>69890.400000000009</v>
      </c>
      <c r="I38" s="284">
        <f t="shared" si="14"/>
        <v>89.310995617026336</v>
      </c>
    </row>
    <row r="39" spans="2:9">
      <c r="B39" s="84" t="s">
        <v>196</v>
      </c>
      <c r="C39" s="72">
        <f t="shared" ref="C39:H39" si="20">C227+C282+C306+C346</f>
        <v>38605.360000000001</v>
      </c>
      <c r="D39" s="72">
        <f>D227+D282+D306+D346</f>
        <v>34270.559999999998</v>
      </c>
      <c r="E39" s="72">
        <f t="shared" si="20"/>
        <v>20969.760000000002</v>
      </c>
      <c r="F39" s="72">
        <f t="shared" si="20"/>
        <v>13300.799999999997</v>
      </c>
      <c r="G39" s="72">
        <f t="shared" si="20"/>
        <v>34270.559999999998</v>
      </c>
      <c r="H39" s="72">
        <f t="shared" si="20"/>
        <v>28327.9</v>
      </c>
      <c r="I39" s="284">
        <f t="shared" si="14"/>
        <v>82.659577199788984</v>
      </c>
    </row>
    <row r="40" spans="2:9">
      <c r="B40" s="80" t="s">
        <v>73</v>
      </c>
      <c r="C40" s="72">
        <f>C228</f>
        <v>3210</v>
      </c>
      <c r="D40" s="72">
        <f t="shared" ref="D40:H42" si="21">D228</f>
        <v>2350</v>
      </c>
      <c r="E40" s="72">
        <f t="shared" si="21"/>
        <v>2370</v>
      </c>
      <c r="F40" s="72">
        <f t="shared" si="21"/>
        <v>-20</v>
      </c>
      <c r="G40" s="72">
        <f t="shared" si="21"/>
        <v>2350</v>
      </c>
      <c r="H40" s="72">
        <f t="shared" si="21"/>
        <v>2248.4</v>
      </c>
      <c r="I40" s="284">
        <f t="shared" si="14"/>
        <v>95.676595744680853</v>
      </c>
    </row>
    <row r="41" spans="2:9">
      <c r="B41" s="84" t="s">
        <v>199</v>
      </c>
      <c r="C41" s="72">
        <f>C229</f>
        <v>28426</v>
      </c>
      <c r="D41" s="72">
        <f t="shared" si="21"/>
        <v>30600</v>
      </c>
      <c r="E41" s="72">
        <f t="shared" si="21"/>
        <v>19300</v>
      </c>
      <c r="F41" s="72">
        <f t="shared" si="21"/>
        <v>11300</v>
      </c>
      <c r="G41" s="72">
        <f t="shared" si="21"/>
        <v>30600</v>
      </c>
      <c r="H41" s="72">
        <f t="shared" si="21"/>
        <v>26614.799999999999</v>
      </c>
      <c r="I41" s="284">
        <f t="shared" si="14"/>
        <v>86.976470588235287</v>
      </c>
    </row>
    <row r="42" spans="2:9">
      <c r="B42" s="80" t="s">
        <v>201</v>
      </c>
      <c r="C42" s="72">
        <f>C230</f>
        <v>100</v>
      </c>
      <c r="D42" s="72">
        <f t="shared" si="21"/>
        <v>71.48</v>
      </c>
      <c r="E42" s="72">
        <f t="shared" si="21"/>
        <v>0</v>
      </c>
      <c r="F42" s="72">
        <f t="shared" si="21"/>
        <v>71.48</v>
      </c>
      <c r="G42" s="72">
        <f t="shared" si="21"/>
        <v>71.48</v>
      </c>
      <c r="H42" s="72">
        <f t="shared" si="21"/>
        <v>0</v>
      </c>
      <c r="I42" s="284">
        <v>0</v>
      </c>
    </row>
    <row r="43" spans="2:9">
      <c r="B43" s="84" t="s">
        <v>203</v>
      </c>
      <c r="C43" s="72">
        <f t="shared" ref="C43:H43" si="22">C231-C255</f>
        <v>20</v>
      </c>
      <c r="D43" s="72">
        <f>D231-D255</f>
        <v>20.000000000000909</v>
      </c>
      <c r="E43" s="72">
        <f t="shared" si="22"/>
        <v>12.500000000000455</v>
      </c>
      <c r="F43" s="72">
        <f t="shared" si="22"/>
        <v>7.5</v>
      </c>
      <c r="G43" s="72">
        <f t="shared" si="22"/>
        <v>20</v>
      </c>
      <c r="H43" s="72">
        <f t="shared" si="22"/>
        <v>19.6899999999996</v>
      </c>
      <c r="I43" s="284">
        <f>H43/G43*100</f>
        <v>98.449999999997999</v>
      </c>
    </row>
    <row r="44" spans="2:9">
      <c r="B44" s="74" t="s">
        <v>2</v>
      </c>
      <c r="C44" s="72">
        <v>0</v>
      </c>
      <c r="D44" s="72">
        <f>D232</f>
        <v>39</v>
      </c>
      <c r="E44" s="72">
        <f>E232</f>
        <v>0</v>
      </c>
      <c r="F44" s="72">
        <f>F232</f>
        <v>39</v>
      </c>
      <c r="G44" s="72">
        <f>G232</f>
        <v>39</v>
      </c>
      <c r="H44" s="72">
        <f>H116</f>
        <v>38.72</v>
      </c>
      <c r="I44" s="284">
        <f>H44/G44*100</f>
        <v>99.28205128205127</v>
      </c>
    </row>
    <row r="45" spans="2:9">
      <c r="B45" s="306" t="s">
        <v>307</v>
      </c>
      <c r="C45" s="72">
        <f t="shared" ref="C45:H45" si="23">C233+C347</f>
        <v>3300.03</v>
      </c>
      <c r="D45" s="72">
        <f>D233+D347</f>
        <v>4005.03</v>
      </c>
      <c r="E45" s="72">
        <f t="shared" si="23"/>
        <v>1763.03</v>
      </c>
      <c r="F45" s="72">
        <f t="shared" si="23"/>
        <v>2242</v>
      </c>
      <c r="G45" s="72">
        <f t="shared" si="23"/>
        <v>4005.03</v>
      </c>
      <c r="H45" s="72">
        <f t="shared" si="23"/>
        <v>1295.17</v>
      </c>
      <c r="I45" s="284">
        <v>0</v>
      </c>
    </row>
    <row r="46" spans="2:9">
      <c r="B46" s="80" t="s">
        <v>1</v>
      </c>
      <c r="C46" s="72">
        <f t="shared" ref="C46:H46" si="24">C234+C318</f>
        <v>3244</v>
      </c>
      <c r="D46" s="72">
        <f t="shared" si="24"/>
        <v>3457.49</v>
      </c>
      <c r="E46" s="72">
        <f t="shared" si="24"/>
        <v>1814.8</v>
      </c>
      <c r="F46" s="72">
        <f t="shared" si="24"/>
        <v>1642.69</v>
      </c>
      <c r="G46" s="72">
        <f t="shared" si="24"/>
        <v>3457.49</v>
      </c>
      <c r="H46" s="72">
        <f t="shared" si="24"/>
        <v>2689.74</v>
      </c>
      <c r="I46" s="284">
        <f>H46/G46*100</f>
        <v>77.794585089183187</v>
      </c>
    </row>
    <row r="47" spans="2:9">
      <c r="B47" s="80" t="s">
        <v>0</v>
      </c>
      <c r="C47" s="72">
        <f t="shared" ref="C47:H47" si="25">C235</f>
        <v>181</v>
      </c>
      <c r="D47" s="72">
        <f t="shared" si="25"/>
        <v>179.63</v>
      </c>
      <c r="E47" s="72">
        <f t="shared" si="25"/>
        <v>106.8</v>
      </c>
      <c r="F47" s="72">
        <f t="shared" si="25"/>
        <v>72.83</v>
      </c>
      <c r="G47" s="72">
        <f t="shared" si="25"/>
        <v>179.63</v>
      </c>
      <c r="H47" s="72">
        <f t="shared" si="25"/>
        <v>112.72</v>
      </c>
      <c r="I47" s="284">
        <f>H47/G47*100</f>
        <v>62.751210822245731</v>
      </c>
    </row>
    <row r="48" spans="2:9">
      <c r="B48" s="100" t="s">
        <v>208</v>
      </c>
      <c r="C48" s="95">
        <f>C237+C348</f>
        <v>5497.07</v>
      </c>
      <c r="D48" s="95">
        <f>D237+D348+D319</f>
        <v>13191.369999999999</v>
      </c>
      <c r="E48" s="95">
        <f>E237+E348+E319</f>
        <v>4302.07</v>
      </c>
      <c r="F48" s="95">
        <f>F237+F348+F319</f>
        <v>8889.2999999999993</v>
      </c>
      <c r="G48" s="95">
        <f>G237+G348+G319</f>
        <v>13191.369999999999</v>
      </c>
      <c r="H48" s="95">
        <f>H237+H348+H319</f>
        <v>7684.2499999999991</v>
      </c>
      <c r="I48" s="220">
        <f>H48/G48*100</f>
        <v>58.252099668192159</v>
      </c>
    </row>
    <row r="49" spans="2:9">
      <c r="B49" s="100" t="s">
        <v>255</v>
      </c>
      <c r="C49" s="95">
        <f t="shared" ref="C49:H49" si="26">C238</f>
        <v>100</v>
      </c>
      <c r="D49" s="95">
        <f t="shared" si="26"/>
        <v>2410</v>
      </c>
      <c r="E49" s="95">
        <f t="shared" si="26"/>
        <v>100</v>
      </c>
      <c r="F49" s="95">
        <f t="shared" si="26"/>
        <v>2310</v>
      </c>
      <c r="G49" s="95">
        <f t="shared" si="26"/>
        <v>2410</v>
      </c>
      <c r="H49" s="95">
        <f t="shared" si="26"/>
        <v>2409.1</v>
      </c>
      <c r="I49" s="220">
        <v>0</v>
      </c>
    </row>
    <row r="50" spans="2:9">
      <c r="B50" s="100" t="s">
        <v>354</v>
      </c>
      <c r="C50" s="95">
        <f t="shared" ref="C50:H50" si="27">SUM(C51:C52)</f>
        <v>4538.91</v>
      </c>
      <c r="D50" s="95">
        <f t="shared" si="27"/>
        <v>4138.91</v>
      </c>
      <c r="E50" s="95">
        <f t="shared" si="27"/>
        <v>2413.91</v>
      </c>
      <c r="F50" s="95">
        <f t="shared" si="27"/>
        <v>1725</v>
      </c>
      <c r="G50" s="95">
        <f t="shared" si="27"/>
        <v>4138.91</v>
      </c>
      <c r="H50" s="95">
        <f t="shared" si="27"/>
        <v>2174.5300000000002</v>
      </c>
      <c r="I50" s="220">
        <f>H50/G50*100</f>
        <v>52.538711883080339</v>
      </c>
    </row>
    <row r="51" spans="2:9">
      <c r="B51" s="74" t="s">
        <v>212</v>
      </c>
      <c r="C51" s="72">
        <v>0</v>
      </c>
      <c r="D51" s="72">
        <v>0</v>
      </c>
      <c r="E51" s="72">
        <v>0</v>
      </c>
      <c r="F51" s="72">
        <v>0</v>
      </c>
      <c r="G51" s="72">
        <v>0</v>
      </c>
      <c r="H51" s="72">
        <v>0</v>
      </c>
      <c r="I51" s="284">
        <v>0</v>
      </c>
    </row>
    <row r="52" spans="2:9" ht="15.75" customHeight="1">
      <c r="B52" s="85" t="s">
        <v>214</v>
      </c>
      <c r="C52" s="72">
        <f t="shared" ref="C52:H52" si="28">C236+C349</f>
        <v>4538.91</v>
      </c>
      <c r="D52" s="72">
        <f t="shared" si="28"/>
        <v>4138.91</v>
      </c>
      <c r="E52" s="72">
        <f t="shared" si="28"/>
        <v>2413.91</v>
      </c>
      <c r="F52" s="72">
        <f t="shared" si="28"/>
        <v>1725</v>
      </c>
      <c r="G52" s="72">
        <f t="shared" si="28"/>
        <v>4138.91</v>
      </c>
      <c r="H52" s="72">
        <f t="shared" si="28"/>
        <v>2174.5300000000002</v>
      </c>
      <c r="I52" s="284">
        <f>H52/G52*100</f>
        <v>52.538711883080339</v>
      </c>
    </row>
    <row r="53" spans="2:9" ht="15" customHeight="1">
      <c r="B53" s="102" t="s">
        <v>226</v>
      </c>
      <c r="C53" s="95">
        <f t="shared" ref="C53:H53" si="29">C239+C283</f>
        <v>-386.06</v>
      </c>
      <c r="D53" s="95">
        <f>D239+D283</f>
        <v>-1152.5000000000002</v>
      </c>
      <c r="E53" s="95">
        <f t="shared" si="29"/>
        <v>-377.06</v>
      </c>
      <c r="F53" s="95">
        <f>F239+F283</f>
        <v>-775.44000000000017</v>
      </c>
      <c r="G53" s="95">
        <f>G239+G283</f>
        <v>-1152.5000000000002</v>
      </c>
      <c r="H53" s="95">
        <f t="shared" si="29"/>
        <v>-1152.4300000000003</v>
      </c>
      <c r="I53" s="220">
        <f>H53/G53*100</f>
        <v>99.993926247288513</v>
      </c>
    </row>
    <row r="54" spans="2:9">
      <c r="B54" s="102" t="s">
        <v>216</v>
      </c>
      <c r="C54" s="72"/>
      <c r="D54" s="72"/>
      <c r="E54" s="72"/>
      <c r="F54" s="72"/>
      <c r="G54" s="72"/>
      <c r="H54" s="72"/>
      <c r="I54" s="284"/>
    </row>
    <row r="55" spans="2:9" ht="15.75" customHeight="1">
      <c r="B55" s="286" t="s">
        <v>217</v>
      </c>
      <c r="C55" s="95">
        <f t="shared" ref="C55:H55" si="30">SUM(C14-C36)</f>
        <v>0</v>
      </c>
      <c r="D55" s="95">
        <f t="shared" si="30"/>
        <v>0</v>
      </c>
      <c r="E55" s="95">
        <f t="shared" si="30"/>
        <v>-1.4551915228366852E-11</v>
      </c>
      <c r="F55" s="95">
        <f t="shared" si="30"/>
        <v>0</v>
      </c>
      <c r="G55" s="95">
        <f t="shared" si="30"/>
        <v>0</v>
      </c>
      <c r="H55" s="95">
        <f t="shared" si="30"/>
        <v>3655.6199999999662</v>
      </c>
      <c r="I55" s="284"/>
    </row>
    <row r="56" spans="2:9">
      <c r="B56" s="287" t="s">
        <v>24</v>
      </c>
      <c r="C56" s="288">
        <f t="shared" ref="C56:H56" si="31">C113</f>
        <v>7355</v>
      </c>
      <c r="D56" s="288">
        <f t="shared" si="31"/>
        <v>6259.3700000000008</v>
      </c>
      <c r="E56" s="288">
        <f t="shared" si="31"/>
        <v>3656.62</v>
      </c>
      <c r="F56" s="288">
        <f t="shared" si="31"/>
        <v>2602.7499999999995</v>
      </c>
      <c r="G56" s="288">
        <f t="shared" si="31"/>
        <v>6259.3700000000008</v>
      </c>
      <c r="H56" s="288">
        <f t="shared" si="31"/>
        <v>5482.3</v>
      </c>
      <c r="I56" s="284">
        <f t="shared" ref="I56:I70" si="32">H56/G56*100</f>
        <v>87.585491830647484</v>
      </c>
    </row>
    <row r="57" spans="2:9">
      <c r="B57" s="287" t="s">
        <v>23</v>
      </c>
      <c r="C57" s="288">
        <f t="shared" ref="C57:H57" si="33">C119+C258+C331-C121</f>
        <v>1365.91</v>
      </c>
      <c r="D57" s="288">
        <f t="shared" si="33"/>
        <v>1453.7300000000002</v>
      </c>
      <c r="E57" s="288">
        <f t="shared" si="33"/>
        <v>934.91000000000008</v>
      </c>
      <c r="F57" s="288">
        <f t="shared" si="33"/>
        <v>518.82000000000005</v>
      </c>
      <c r="G57" s="288">
        <f t="shared" si="33"/>
        <v>1453.7300000000002</v>
      </c>
      <c r="H57" s="288">
        <f t="shared" si="33"/>
        <v>799.05</v>
      </c>
      <c r="I57" s="284">
        <f t="shared" si="32"/>
        <v>54.965502534858587</v>
      </c>
    </row>
    <row r="58" spans="2:9">
      <c r="B58" s="287" t="s">
        <v>73</v>
      </c>
      <c r="C58" s="288">
        <f t="shared" ref="C58:H58" si="34">C126</f>
        <v>3210</v>
      </c>
      <c r="D58" s="288">
        <f t="shared" si="34"/>
        <v>2350</v>
      </c>
      <c r="E58" s="288">
        <f t="shared" si="34"/>
        <v>2370</v>
      </c>
      <c r="F58" s="288">
        <f t="shared" si="34"/>
        <v>-20</v>
      </c>
      <c r="G58" s="288">
        <f t="shared" si="34"/>
        <v>2350</v>
      </c>
      <c r="H58" s="288">
        <f t="shared" si="34"/>
        <v>2248.4</v>
      </c>
      <c r="I58" s="284">
        <f t="shared" si="32"/>
        <v>95.676595744680853</v>
      </c>
    </row>
    <row r="59" spans="2:9">
      <c r="B59" s="287" t="s">
        <v>22</v>
      </c>
      <c r="C59" s="288">
        <f t="shared" ref="C59:H59" si="35">C129</f>
        <v>20</v>
      </c>
      <c r="D59" s="288">
        <f t="shared" si="35"/>
        <v>20</v>
      </c>
      <c r="E59" s="288">
        <f t="shared" si="35"/>
        <v>12.5</v>
      </c>
      <c r="F59" s="288">
        <f t="shared" si="35"/>
        <v>7.5</v>
      </c>
      <c r="G59" s="288">
        <f t="shared" si="35"/>
        <v>20</v>
      </c>
      <c r="H59" s="288">
        <f t="shared" si="35"/>
        <v>19.690000000000001</v>
      </c>
      <c r="I59" s="284">
        <f t="shared" si="32"/>
        <v>98.45</v>
      </c>
    </row>
    <row r="60" spans="2:9">
      <c r="B60" s="287" t="s">
        <v>21</v>
      </c>
      <c r="C60" s="288">
        <f t="shared" ref="C60:H60" si="36">C132+C262-C135</f>
        <v>5022</v>
      </c>
      <c r="D60" s="288">
        <f t="shared" si="36"/>
        <v>4158.88</v>
      </c>
      <c r="E60" s="288">
        <f t="shared" si="36"/>
        <v>2565.4300000000003</v>
      </c>
      <c r="F60" s="288">
        <f t="shared" si="36"/>
        <v>1593.4499999999998</v>
      </c>
      <c r="G60" s="288">
        <f t="shared" si="36"/>
        <v>4158.88</v>
      </c>
      <c r="H60" s="288">
        <f t="shared" si="36"/>
        <v>3984.8100000000004</v>
      </c>
      <c r="I60" s="284">
        <f t="shared" si="32"/>
        <v>95.814498134113038</v>
      </c>
    </row>
    <row r="61" spans="2:9">
      <c r="B61" s="287" t="s">
        <v>20</v>
      </c>
      <c r="C61" s="288">
        <f t="shared" ref="C61:H61" si="37">C139+C304</f>
        <v>64854.34</v>
      </c>
      <c r="D61" s="288">
        <f t="shared" si="37"/>
        <v>67280.11</v>
      </c>
      <c r="E61" s="288">
        <f t="shared" si="37"/>
        <v>38212.410000000003</v>
      </c>
      <c r="F61" s="288">
        <f t="shared" si="37"/>
        <v>29067.7</v>
      </c>
      <c r="G61" s="288">
        <f t="shared" si="37"/>
        <v>67280.11</v>
      </c>
      <c r="H61" s="288">
        <f t="shared" si="37"/>
        <v>58151.270000000011</v>
      </c>
      <c r="I61" s="284">
        <f t="shared" si="32"/>
        <v>86.431591743830396</v>
      </c>
    </row>
    <row r="62" spans="2:9">
      <c r="B62" s="287" t="s">
        <v>19</v>
      </c>
      <c r="C62" s="288">
        <f t="shared" ref="C62:H62" si="38">C151</f>
        <v>2808</v>
      </c>
      <c r="D62" s="288">
        <f t="shared" si="38"/>
        <v>2885.8500000000004</v>
      </c>
      <c r="E62" s="288">
        <f t="shared" si="38"/>
        <v>1594.5</v>
      </c>
      <c r="F62" s="288">
        <f t="shared" si="38"/>
        <v>1291.3500000000001</v>
      </c>
      <c r="G62" s="288">
        <f t="shared" si="38"/>
        <v>2885.8500000000004</v>
      </c>
      <c r="H62" s="288">
        <f t="shared" si="38"/>
        <v>2637.0400000000004</v>
      </c>
      <c r="I62" s="284">
        <f t="shared" si="32"/>
        <v>91.378276764211591</v>
      </c>
    </row>
    <row r="63" spans="2:9">
      <c r="B63" s="287" t="s">
        <v>18</v>
      </c>
      <c r="C63" s="288">
        <f t="shared" ref="C63:H63" si="39">C158-C161+C267</f>
        <v>7689</v>
      </c>
      <c r="D63" s="288">
        <f t="shared" si="39"/>
        <v>7277.2999999999993</v>
      </c>
      <c r="E63" s="288">
        <f t="shared" si="39"/>
        <v>4226.92</v>
      </c>
      <c r="F63" s="288">
        <f t="shared" si="39"/>
        <v>3050.38</v>
      </c>
      <c r="G63" s="288">
        <f t="shared" si="39"/>
        <v>7277.2999999999993</v>
      </c>
      <c r="H63" s="288">
        <f t="shared" si="39"/>
        <v>6188.27</v>
      </c>
      <c r="I63" s="284">
        <f t="shared" si="32"/>
        <v>85.035246588707366</v>
      </c>
    </row>
    <row r="64" spans="2:9">
      <c r="B64" s="287" t="s">
        <v>17</v>
      </c>
      <c r="C64" s="288">
        <f t="shared" ref="C64:H64" si="40">C172-C175+C274+C334</f>
        <v>16940.03</v>
      </c>
      <c r="D64" s="288">
        <f t="shared" si="40"/>
        <v>17077.129999999997</v>
      </c>
      <c r="E64" s="288">
        <f t="shared" si="40"/>
        <v>8867.130000000001</v>
      </c>
      <c r="F64" s="288">
        <f t="shared" si="40"/>
        <v>8210</v>
      </c>
      <c r="G64" s="288">
        <f t="shared" si="40"/>
        <v>17077.129999999997</v>
      </c>
      <c r="H64" s="288">
        <f t="shared" si="40"/>
        <v>12226.85</v>
      </c>
      <c r="I64" s="284">
        <f t="shared" si="32"/>
        <v>71.597803612199485</v>
      </c>
    </row>
    <row r="65" spans="1:14">
      <c r="B65" s="287" t="s">
        <v>16</v>
      </c>
      <c r="C65" s="288">
        <f t="shared" ref="C65:H65" si="41">C187+C337</f>
        <v>19850.07</v>
      </c>
      <c r="D65" s="288">
        <f t="shared" si="41"/>
        <v>13705.490000000002</v>
      </c>
      <c r="E65" s="288">
        <f t="shared" si="41"/>
        <v>10898.9</v>
      </c>
      <c r="F65" s="288">
        <f t="shared" si="41"/>
        <v>2806.5899999999997</v>
      </c>
      <c r="G65" s="288">
        <f t="shared" si="41"/>
        <v>13705.489999999998</v>
      </c>
      <c r="H65" s="288">
        <f t="shared" si="41"/>
        <v>11241.72</v>
      </c>
      <c r="I65" s="284">
        <f t="shared" si="32"/>
        <v>82.023481101368873</v>
      </c>
    </row>
    <row r="66" spans="1:14">
      <c r="B66" s="287" t="s">
        <v>15</v>
      </c>
      <c r="C66" s="288">
        <f t="shared" ref="C66:H66" si="42">C196</f>
        <v>3512</v>
      </c>
      <c r="D66" s="288">
        <f t="shared" si="42"/>
        <v>2726.9</v>
      </c>
      <c r="E66" s="288">
        <f t="shared" si="42"/>
        <v>1650</v>
      </c>
      <c r="F66" s="288">
        <f t="shared" si="42"/>
        <v>1076.9000000000001</v>
      </c>
      <c r="G66" s="288">
        <f t="shared" si="42"/>
        <v>2726.9</v>
      </c>
      <c r="H66" s="288">
        <f t="shared" si="42"/>
        <v>2382.88</v>
      </c>
      <c r="I66" s="284">
        <f t="shared" si="32"/>
        <v>87.384209175253957</v>
      </c>
    </row>
    <row r="67" spans="1:14">
      <c r="B67" s="287" t="s">
        <v>14</v>
      </c>
      <c r="C67" s="288">
        <f t="shared" ref="C67:H67" si="43">C203</f>
        <v>3907</v>
      </c>
      <c r="D67" s="288">
        <f t="shared" si="43"/>
        <v>3507</v>
      </c>
      <c r="E67" s="288">
        <f t="shared" si="43"/>
        <v>1882</v>
      </c>
      <c r="F67" s="288">
        <f t="shared" si="43"/>
        <v>1625</v>
      </c>
      <c r="G67" s="288">
        <f t="shared" si="43"/>
        <v>3507</v>
      </c>
      <c r="H67" s="288">
        <f t="shared" si="43"/>
        <v>1997.63</v>
      </c>
      <c r="I67" s="284">
        <f t="shared" si="32"/>
        <v>56.96122041631024</v>
      </c>
    </row>
    <row r="68" spans="1:14">
      <c r="B68" s="287" t="s">
        <v>13</v>
      </c>
      <c r="C68" s="288">
        <f t="shared" ref="C68:H68" si="44">C208</f>
        <v>28860</v>
      </c>
      <c r="D68" s="288">
        <f t="shared" si="44"/>
        <v>36025.269999999997</v>
      </c>
      <c r="E68" s="288">
        <f t="shared" si="44"/>
        <v>19452</v>
      </c>
      <c r="F68" s="288">
        <f t="shared" si="44"/>
        <v>16573.27</v>
      </c>
      <c r="G68" s="288">
        <f t="shared" si="44"/>
        <v>36025.269999999997</v>
      </c>
      <c r="H68" s="288">
        <f t="shared" si="44"/>
        <v>30411.119999999999</v>
      </c>
      <c r="I68" s="284">
        <f t="shared" si="32"/>
        <v>84.416077936404093</v>
      </c>
    </row>
    <row r="69" spans="1:14">
      <c r="B69" s="287" t="s">
        <v>12</v>
      </c>
      <c r="C69" s="288">
        <f t="shared" ref="C69:H70" si="45">C216</f>
        <v>30</v>
      </c>
      <c r="D69" s="288">
        <f t="shared" si="45"/>
        <v>27.5</v>
      </c>
      <c r="E69" s="288">
        <f t="shared" si="45"/>
        <v>16</v>
      </c>
      <c r="F69" s="288">
        <f t="shared" si="45"/>
        <v>11.5</v>
      </c>
      <c r="G69" s="288">
        <f t="shared" si="45"/>
        <v>27.5</v>
      </c>
      <c r="H69" s="288">
        <f t="shared" si="45"/>
        <v>25.08</v>
      </c>
      <c r="I69" s="284">
        <f t="shared" si="32"/>
        <v>91.199999999999989</v>
      </c>
    </row>
    <row r="70" spans="1:14">
      <c r="B70" s="287" t="s">
        <v>11</v>
      </c>
      <c r="C70" s="288">
        <f t="shared" si="45"/>
        <v>3193</v>
      </c>
      <c r="D70" s="288">
        <f t="shared" si="45"/>
        <v>7081.53</v>
      </c>
      <c r="E70" s="288">
        <f t="shared" si="45"/>
        <v>2160.04</v>
      </c>
      <c r="F70" s="288">
        <f t="shared" si="45"/>
        <v>4921.49</v>
      </c>
      <c r="G70" s="288">
        <f t="shared" si="45"/>
        <v>7081.53</v>
      </c>
      <c r="H70" s="288">
        <f t="shared" si="45"/>
        <v>4556.8799999999992</v>
      </c>
      <c r="I70" s="284">
        <f t="shared" si="32"/>
        <v>64.348805978369072</v>
      </c>
    </row>
    <row r="72" spans="1:14">
      <c r="B72" s="261" t="s">
        <v>416</v>
      </c>
      <c r="C72" s="289"/>
      <c r="D72" s="289"/>
      <c r="E72" s="289"/>
      <c r="F72" s="289"/>
      <c r="G72" s="289"/>
    </row>
    <row r="73" spans="1:14">
      <c r="G73" t="s">
        <v>76</v>
      </c>
    </row>
    <row r="74" spans="1:14">
      <c r="A74" s="8" t="s">
        <v>36</v>
      </c>
      <c r="B74" s="52" t="s">
        <v>35</v>
      </c>
      <c r="C74" s="48" t="s">
        <v>71</v>
      </c>
      <c r="D74" s="48" t="s">
        <v>71</v>
      </c>
      <c r="E74" s="48" t="s">
        <v>71</v>
      </c>
      <c r="F74" s="48" t="s">
        <v>71</v>
      </c>
      <c r="G74" s="60" t="s">
        <v>71</v>
      </c>
      <c r="H74" s="290" t="s">
        <v>34</v>
      </c>
      <c r="I74" s="291"/>
    </row>
    <row r="75" spans="1:14" ht="15">
      <c r="A75" s="47" t="s">
        <v>32</v>
      </c>
      <c r="B75" s="53"/>
      <c r="C75" s="49" t="s">
        <v>77</v>
      </c>
      <c r="D75" s="49" t="s">
        <v>321</v>
      </c>
      <c r="E75" s="49" t="s">
        <v>325</v>
      </c>
      <c r="F75" s="49" t="s">
        <v>401</v>
      </c>
      <c r="G75" s="61" t="s">
        <v>400</v>
      </c>
      <c r="H75" s="292" t="s">
        <v>414</v>
      </c>
      <c r="I75" s="293" t="s">
        <v>33</v>
      </c>
      <c r="N75" s="323"/>
    </row>
    <row r="76" spans="1:14">
      <c r="A76" s="55"/>
      <c r="B76" s="54"/>
      <c r="C76" s="50" t="s">
        <v>245</v>
      </c>
      <c r="D76" s="50" t="s">
        <v>245</v>
      </c>
      <c r="E76" s="50" t="s">
        <v>245</v>
      </c>
      <c r="F76" s="50" t="s">
        <v>245</v>
      </c>
      <c r="G76" s="62" t="s">
        <v>245</v>
      </c>
      <c r="H76" s="294">
        <v>2010</v>
      </c>
      <c r="I76" s="51"/>
      <c r="J76" s="110"/>
      <c r="K76" s="110"/>
      <c r="L76" s="25"/>
      <c r="M76" s="25"/>
      <c r="N76" s="323"/>
    </row>
    <row r="77" spans="1:14">
      <c r="A77" s="6" t="s">
        <v>31</v>
      </c>
      <c r="B77" s="6" t="s">
        <v>30</v>
      </c>
      <c r="C77" s="6">
        <v>1</v>
      </c>
      <c r="D77" s="6">
        <v>2</v>
      </c>
      <c r="E77" s="6">
        <v>3</v>
      </c>
      <c r="F77" s="6">
        <v>4</v>
      </c>
      <c r="G77" s="44" t="s">
        <v>342</v>
      </c>
      <c r="H77" s="51" t="s">
        <v>355</v>
      </c>
      <c r="I77" s="6" t="s">
        <v>343</v>
      </c>
      <c r="K77" s="352"/>
      <c r="N77" s="323"/>
    </row>
    <row r="78" spans="1:14">
      <c r="A78" s="4">
        <v>1</v>
      </c>
      <c r="B78" s="16" t="s">
        <v>50</v>
      </c>
      <c r="C78" s="12">
        <f>C79+C80+C81+C84+C87+C89+C90+C91+C92+C93+C94+C95+C97+C98+C86+C83</f>
        <v>83460</v>
      </c>
      <c r="D78" s="12">
        <f>D79+D80+D81+D82+D84+D85+D87+D88+D89+D90+D91+D92+D93+D94+D95+D96+D97+D98+D86+D83</f>
        <v>84112.03</v>
      </c>
      <c r="E78" s="12">
        <f>E79+E80+E81+E82+E84+E85+E87+E88+E89+E90+E91+E92+E93+E94+E95+E96+E97+E98+E86+E83</f>
        <v>48800.56</v>
      </c>
      <c r="F78" s="12">
        <f>F79+F80+F81+F82+F84+F85+F87+F88+F89+F90+F91+F92+F93+F94+F95+F96+F97+F98+F86+F83</f>
        <v>35311.47</v>
      </c>
      <c r="G78" s="12">
        <f>G79+G80+G81+G82+G84+G85+G87+G88+G89+G90+G91+G92+G93+G94+G95+G96+G97+G98+G86+G83</f>
        <v>84112.03</v>
      </c>
      <c r="H78" s="12">
        <f>H79+H80+H81+H82+H84+H85+H87+H88+H89+H90+H91+H92+H93+H94+H95+H96+H97+H98+H86+H83</f>
        <v>74822.159999999989</v>
      </c>
      <c r="I78" s="18">
        <f>H78/G78*100</f>
        <v>88.955361082118685</v>
      </c>
      <c r="K78" s="22"/>
    </row>
    <row r="79" spans="1:14">
      <c r="A79" s="3"/>
      <c r="B79" s="9" t="s">
        <v>51</v>
      </c>
      <c r="C79" s="11">
        <v>418</v>
      </c>
      <c r="D79" s="13">
        <v>418</v>
      </c>
      <c r="E79" s="11">
        <v>227</v>
      </c>
      <c r="F79" s="11">
        <f>D79-E79</f>
        <v>191</v>
      </c>
      <c r="G79" s="11">
        <f>E79+F79</f>
        <v>418</v>
      </c>
      <c r="H79" s="11">
        <v>396.02</v>
      </c>
      <c r="I79" s="45">
        <f>H79/G79*100</f>
        <v>94.741626794258366</v>
      </c>
      <c r="J79" s="336"/>
      <c r="K79" s="330"/>
      <c r="L79" s="330"/>
      <c r="M79" s="324"/>
      <c r="N79" s="323"/>
    </row>
    <row r="80" spans="1:14">
      <c r="A80" s="3"/>
      <c r="B80" s="9" t="s">
        <v>78</v>
      </c>
      <c r="C80" s="11">
        <v>0</v>
      </c>
      <c r="D80" s="19">
        <v>200</v>
      </c>
      <c r="E80" s="11">
        <v>0</v>
      </c>
      <c r="F80" s="11">
        <f t="shared" ref="F80:F111" si="46">D80-E80</f>
        <v>200</v>
      </c>
      <c r="G80" s="11">
        <f t="shared" ref="G80:G98" si="47">E80+F80</f>
        <v>200</v>
      </c>
      <c r="H80" s="14">
        <v>392.75</v>
      </c>
      <c r="I80" s="45">
        <f>H80/G80*100</f>
        <v>196.375</v>
      </c>
      <c r="J80" s="353"/>
      <c r="K80" s="332"/>
      <c r="L80" s="332"/>
      <c r="M80" s="324"/>
      <c r="N80" s="323"/>
    </row>
    <row r="81" spans="1:14">
      <c r="A81" s="3"/>
      <c r="B81" s="9" t="s">
        <v>403</v>
      </c>
      <c r="C81" s="11">
        <v>16300</v>
      </c>
      <c r="D81" s="13">
        <v>14469</v>
      </c>
      <c r="E81" s="11">
        <v>10720</v>
      </c>
      <c r="F81" s="11">
        <v>3749</v>
      </c>
      <c r="G81" s="11">
        <f t="shared" si="47"/>
        <v>14469</v>
      </c>
      <c r="H81" s="11">
        <v>14055.72</v>
      </c>
      <c r="I81" s="45">
        <f t="shared" ref="I81:I93" si="48">H81/G81*100</f>
        <v>97.143686502177061</v>
      </c>
      <c r="J81" s="354"/>
      <c r="K81" s="332"/>
      <c r="L81" s="332"/>
      <c r="M81" s="324"/>
      <c r="N81" s="323"/>
    </row>
    <row r="82" spans="1:14">
      <c r="A82" s="3"/>
      <c r="B82" s="9" t="s">
        <v>403</v>
      </c>
      <c r="C82" s="11">
        <v>0</v>
      </c>
      <c r="D82" s="339">
        <v>1831</v>
      </c>
      <c r="E82" s="11">
        <v>0</v>
      </c>
      <c r="F82" s="11">
        <v>1831</v>
      </c>
      <c r="G82" s="342">
        <v>1831</v>
      </c>
      <c r="H82" s="342">
        <v>1831</v>
      </c>
      <c r="I82" s="45"/>
      <c r="J82" s="347"/>
      <c r="K82" s="332"/>
      <c r="L82" s="332"/>
      <c r="M82" s="324"/>
      <c r="N82" s="323"/>
    </row>
    <row r="83" spans="1:14">
      <c r="A83" s="3"/>
      <c r="B83" s="9" t="s">
        <v>402</v>
      </c>
      <c r="C83" s="11">
        <v>1200</v>
      </c>
      <c r="D83" s="339">
        <v>1200</v>
      </c>
      <c r="E83" s="11">
        <v>900</v>
      </c>
      <c r="F83" s="11">
        <v>300</v>
      </c>
      <c r="G83" s="342">
        <v>1200</v>
      </c>
      <c r="H83" s="342">
        <v>1112.1500000000001</v>
      </c>
      <c r="I83" s="45">
        <f>H83/G83*100</f>
        <v>92.679166666666674</v>
      </c>
      <c r="J83" s="347"/>
      <c r="K83" s="332"/>
      <c r="L83" s="332"/>
      <c r="M83" s="324"/>
      <c r="N83" s="323"/>
    </row>
    <row r="84" spans="1:14">
      <c r="A84" s="3"/>
      <c r="B84" s="9" t="s">
        <v>384</v>
      </c>
      <c r="C84" s="13">
        <v>4400</v>
      </c>
      <c r="D84" s="339">
        <v>4400</v>
      </c>
      <c r="E84" s="11">
        <v>3550</v>
      </c>
      <c r="F84" s="11">
        <f t="shared" si="46"/>
        <v>850</v>
      </c>
      <c r="G84" s="342">
        <f t="shared" si="47"/>
        <v>4400</v>
      </c>
      <c r="H84" s="342">
        <v>4400</v>
      </c>
      <c r="I84" s="45">
        <f t="shared" si="48"/>
        <v>100</v>
      </c>
    </row>
    <row r="85" spans="1:14">
      <c r="A85" s="3"/>
      <c r="B85" s="9" t="s">
        <v>384</v>
      </c>
      <c r="C85" s="13">
        <v>0</v>
      </c>
      <c r="D85" s="19">
        <v>0</v>
      </c>
      <c r="E85" s="11">
        <v>0</v>
      </c>
      <c r="F85" s="11">
        <v>0</v>
      </c>
      <c r="G85" s="14">
        <v>0</v>
      </c>
      <c r="H85" s="14">
        <v>316</v>
      </c>
      <c r="I85" s="45"/>
    </row>
    <row r="86" spans="1:14">
      <c r="A86" s="3"/>
      <c r="B86" s="9" t="s">
        <v>383</v>
      </c>
      <c r="C86" s="13">
        <v>6870</v>
      </c>
      <c r="D86" s="13">
        <v>6870</v>
      </c>
      <c r="E86" s="11">
        <v>3879</v>
      </c>
      <c r="F86" s="11">
        <v>2991</v>
      </c>
      <c r="G86" s="11">
        <f t="shared" si="47"/>
        <v>6870</v>
      </c>
      <c r="H86" s="11">
        <v>3210.03</v>
      </c>
      <c r="I86" s="45">
        <f t="shared" si="48"/>
        <v>46.725327510917033</v>
      </c>
    </row>
    <row r="87" spans="1:14">
      <c r="A87" s="3"/>
      <c r="B87" s="9" t="s">
        <v>54</v>
      </c>
      <c r="C87" s="11">
        <v>250</v>
      </c>
      <c r="D87" s="339">
        <v>231.47</v>
      </c>
      <c r="E87" s="11">
        <v>190</v>
      </c>
      <c r="F87" s="11">
        <f t="shared" si="46"/>
        <v>41.47</v>
      </c>
      <c r="G87" s="342">
        <v>231.47</v>
      </c>
      <c r="H87" s="342">
        <v>205.9</v>
      </c>
      <c r="I87" s="45">
        <f t="shared" si="48"/>
        <v>88.95321207931913</v>
      </c>
    </row>
    <row r="88" spans="1:14">
      <c r="A88" s="3"/>
      <c r="B88" s="9" t="s">
        <v>54</v>
      </c>
      <c r="C88" s="11">
        <v>0</v>
      </c>
      <c r="D88" s="19">
        <v>18.53</v>
      </c>
      <c r="E88" s="11">
        <v>0</v>
      </c>
      <c r="F88" s="11">
        <v>18.53</v>
      </c>
      <c r="G88" s="14">
        <v>18.53</v>
      </c>
      <c r="H88" s="14">
        <v>18.53</v>
      </c>
      <c r="I88" s="45">
        <f t="shared" si="48"/>
        <v>100</v>
      </c>
      <c r="J88" s="334"/>
      <c r="K88" s="335"/>
      <c r="L88" s="252"/>
      <c r="M88" s="325"/>
      <c r="N88" s="323"/>
    </row>
    <row r="89" spans="1:14">
      <c r="A89" s="3"/>
      <c r="B89" s="9" t="s">
        <v>55</v>
      </c>
      <c r="C89" s="11">
        <v>4900</v>
      </c>
      <c r="D89" s="339">
        <v>4474.46</v>
      </c>
      <c r="E89" s="11">
        <v>2660</v>
      </c>
      <c r="F89" s="11">
        <v>1814.46</v>
      </c>
      <c r="G89" s="342">
        <f t="shared" si="47"/>
        <v>4474.46</v>
      </c>
      <c r="H89" s="342">
        <v>3620.88</v>
      </c>
      <c r="I89" s="45">
        <f t="shared" si="48"/>
        <v>80.923284597470982</v>
      </c>
      <c r="N89" s="323"/>
    </row>
    <row r="90" spans="1:14">
      <c r="A90" s="3"/>
      <c r="B90" s="9" t="s">
        <v>56</v>
      </c>
      <c r="C90" s="11">
        <v>330</v>
      </c>
      <c r="D90" s="19">
        <v>330</v>
      </c>
      <c r="E90" s="11">
        <v>190</v>
      </c>
      <c r="F90" s="11">
        <f t="shared" si="46"/>
        <v>140</v>
      </c>
      <c r="G90" s="14">
        <f t="shared" si="47"/>
        <v>330</v>
      </c>
      <c r="H90" s="14">
        <v>253.27</v>
      </c>
      <c r="I90" s="45">
        <f t="shared" si="48"/>
        <v>76.74848484848485</v>
      </c>
      <c r="J90" s="26"/>
      <c r="K90" s="244"/>
      <c r="L90" s="249"/>
      <c r="M90" s="325"/>
      <c r="N90" s="323"/>
    </row>
    <row r="91" spans="1:14">
      <c r="A91" s="3"/>
      <c r="B91" s="9" t="s">
        <v>57</v>
      </c>
      <c r="C91" s="11">
        <v>750</v>
      </c>
      <c r="D91" s="339">
        <v>750</v>
      </c>
      <c r="E91" s="11">
        <v>450</v>
      </c>
      <c r="F91" s="11">
        <f t="shared" si="46"/>
        <v>300</v>
      </c>
      <c r="G91" s="342">
        <f t="shared" si="47"/>
        <v>750</v>
      </c>
      <c r="H91" s="342">
        <v>766.14</v>
      </c>
      <c r="I91" s="45">
        <f t="shared" si="48"/>
        <v>102.152</v>
      </c>
      <c r="J91" s="26"/>
      <c r="K91" s="244"/>
      <c r="L91" s="249"/>
      <c r="M91" s="325"/>
      <c r="N91" s="323"/>
    </row>
    <row r="92" spans="1:14">
      <c r="A92" s="3"/>
      <c r="B92" s="9" t="s">
        <v>58</v>
      </c>
      <c r="C92" s="11">
        <v>2050</v>
      </c>
      <c r="D92" s="19">
        <v>2050</v>
      </c>
      <c r="E92" s="11">
        <v>1350</v>
      </c>
      <c r="F92" s="11">
        <f t="shared" si="46"/>
        <v>700</v>
      </c>
      <c r="G92" s="14">
        <f t="shared" si="47"/>
        <v>2050</v>
      </c>
      <c r="H92" s="14">
        <v>1366.42</v>
      </c>
      <c r="I92" s="45">
        <f t="shared" si="48"/>
        <v>66.654634146341465</v>
      </c>
      <c r="J92" s="26"/>
      <c r="K92" s="244"/>
      <c r="L92" s="249"/>
      <c r="M92" s="325"/>
      <c r="N92" s="323"/>
    </row>
    <row r="93" spans="1:14">
      <c r="A93" s="3"/>
      <c r="B93" s="9" t="s">
        <v>59</v>
      </c>
      <c r="C93" s="11">
        <v>700</v>
      </c>
      <c r="D93" s="19">
        <v>700</v>
      </c>
      <c r="E93" s="11">
        <v>400</v>
      </c>
      <c r="F93" s="11">
        <f t="shared" si="46"/>
        <v>300</v>
      </c>
      <c r="G93" s="14">
        <f t="shared" si="47"/>
        <v>700</v>
      </c>
      <c r="H93" s="14">
        <v>586.14</v>
      </c>
      <c r="I93" s="45">
        <f t="shared" si="48"/>
        <v>83.734285714285718</v>
      </c>
      <c r="J93" s="26"/>
      <c r="K93" s="244"/>
      <c r="L93" s="249"/>
      <c r="M93" s="325"/>
      <c r="N93" s="323"/>
    </row>
    <row r="94" spans="1:14">
      <c r="A94" s="3"/>
      <c r="B94" s="9" t="s">
        <v>132</v>
      </c>
      <c r="C94" s="11">
        <v>0</v>
      </c>
      <c r="D94" s="13">
        <v>0</v>
      </c>
      <c r="E94" s="11">
        <v>0</v>
      </c>
      <c r="F94" s="11">
        <f t="shared" si="46"/>
        <v>0</v>
      </c>
      <c r="G94" s="11">
        <f t="shared" si="47"/>
        <v>0</v>
      </c>
      <c r="H94" s="11">
        <v>0</v>
      </c>
      <c r="I94" s="45">
        <v>0</v>
      </c>
      <c r="J94" s="25"/>
      <c r="K94" s="244"/>
      <c r="L94" s="249"/>
      <c r="M94" s="325"/>
      <c r="N94" s="323"/>
    </row>
    <row r="95" spans="1:14">
      <c r="A95" s="3"/>
      <c r="B95" s="9" t="s">
        <v>67</v>
      </c>
      <c r="C95" s="11">
        <v>170</v>
      </c>
      <c r="D95" s="339">
        <v>613.57000000000005</v>
      </c>
      <c r="E95" s="11">
        <v>105.56</v>
      </c>
      <c r="F95" s="11">
        <v>508.01</v>
      </c>
      <c r="G95" s="342">
        <v>613.57000000000005</v>
      </c>
      <c r="H95" s="342">
        <v>476.93</v>
      </c>
      <c r="I95" s="45">
        <f>H95/G95*100</f>
        <v>77.730332317420988</v>
      </c>
      <c r="J95" s="26"/>
      <c r="K95" s="244"/>
      <c r="L95" s="249"/>
      <c r="M95" s="325"/>
      <c r="N95" s="323"/>
    </row>
    <row r="96" spans="1:14">
      <c r="A96" s="3"/>
      <c r="B96" s="9" t="s">
        <v>67</v>
      </c>
      <c r="C96" s="11">
        <v>0</v>
      </c>
      <c r="D96" s="19">
        <v>401</v>
      </c>
      <c r="E96" s="14">
        <v>0</v>
      </c>
      <c r="F96" s="14">
        <v>401</v>
      </c>
      <c r="G96" s="14">
        <v>401</v>
      </c>
      <c r="H96" s="14">
        <v>401</v>
      </c>
      <c r="I96" s="45"/>
      <c r="J96" s="26"/>
      <c r="K96" s="244"/>
      <c r="L96" s="249"/>
      <c r="M96" s="325"/>
      <c r="N96" s="323"/>
    </row>
    <row r="97" spans="1:14">
      <c r="A97" s="3"/>
      <c r="B97" s="9" t="s">
        <v>60</v>
      </c>
      <c r="C97" s="11">
        <v>45000</v>
      </c>
      <c r="D97" s="13">
        <v>45000</v>
      </c>
      <c r="E97" s="11">
        <v>24091</v>
      </c>
      <c r="F97" s="11">
        <f t="shared" si="46"/>
        <v>20909</v>
      </c>
      <c r="G97" s="11">
        <f t="shared" si="47"/>
        <v>45000</v>
      </c>
      <c r="H97" s="11">
        <v>41296.29</v>
      </c>
      <c r="I97" s="45">
        <f>H97/G97*100</f>
        <v>91.769533333333328</v>
      </c>
      <c r="J97" s="26"/>
      <c r="K97" s="244"/>
      <c r="L97" s="249"/>
      <c r="M97" s="325"/>
      <c r="N97" s="323"/>
    </row>
    <row r="98" spans="1:14">
      <c r="A98" s="3"/>
      <c r="B98" s="9" t="s">
        <v>61</v>
      </c>
      <c r="C98" s="11">
        <v>122</v>
      </c>
      <c r="D98" s="339">
        <v>155</v>
      </c>
      <c r="E98" s="11">
        <v>88</v>
      </c>
      <c r="F98" s="11">
        <f t="shared" si="46"/>
        <v>67</v>
      </c>
      <c r="G98" s="342">
        <f t="shared" si="47"/>
        <v>155</v>
      </c>
      <c r="H98" s="342">
        <v>116.99</v>
      </c>
      <c r="I98" s="45">
        <f>H98/G98*100</f>
        <v>75.477419354838702</v>
      </c>
      <c r="J98" s="26"/>
      <c r="K98" s="244"/>
      <c r="L98" s="249"/>
      <c r="M98" s="325"/>
      <c r="N98" s="323"/>
    </row>
    <row r="99" spans="1:14">
      <c r="A99" s="4">
        <v>2</v>
      </c>
      <c r="B99" s="16" t="s">
        <v>29</v>
      </c>
      <c r="C99" s="12">
        <f t="shared" ref="C99:H99" si="49">C100+C101</f>
        <v>58192</v>
      </c>
      <c r="D99" s="196">
        <f>D100+D101</f>
        <v>59309</v>
      </c>
      <c r="E99" s="12">
        <f t="shared" si="49"/>
        <v>33302</v>
      </c>
      <c r="F99" s="12">
        <f t="shared" si="49"/>
        <v>26007</v>
      </c>
      <c r="G99" s="12">
        <f t="shared" si="49"/>
        <v>59309</v>
      </c>
      <c r="H99" s="12">
        <f t="shared" si="49"/>
        <v>52716.65</v>
      </c>
      <c r="I99" s="18">
        <f>H99/G99*100</f>
        <v>88.884739246994556</v>
      </c>
      <c r="J99" s="110"/>
      <c r="K99" s="110" t="s">
        <v>376</v>
      </c>
      <c r="L99" s="25"/>
      <c r="M99" s="25"/>
      <c r="N99" s="323"/>
    </row>
    <row r="100" spans="1:14">
      <c r="A100" s="3"/>
      <c r="B100" s="9" t="s">
        <v>62</v>
      </c>
      <c r="C100" s="11">
        <v>57933</v>
      </c>
      <c r="D100" s="13">
        <v>59189</v>
      </c>
      <c r="E100" s="11">
        <v>33183</v>
      </c>
      <c r="F100" s="11">
        <f t="shared" si="46"/>
        <v>26006</v>
      </c>
      <c r="G100" s="11">
        <f>E100+F100</f>
        <v>59189</v>
      </c>
      <c r="H100" s="11">
        <v>52597.65</v>
      </c>
      <c r="I100" s="45">
        <f>H100/G100*100</f>
        <v>88.863893628883744</v>
      </c>
      <c r="K100" s="352">
        <v>40483</v>
      </c>
    </row>
    <row r="101" spans="1:14">
      <c r="A101" s="3"/>
      <c r="B101" s="9" t="s">
        <v>63</v>
      </c>
      <c r="C101" s="11">
        <v>259</v>
      </c>
      <c r="D101" s="339">
        <v>120</v>
      </c>
      <c r="E101" s="11">
        <v>119</v>
      </c>
      <c r="F101" s="11">
        <f t="shared" si="46"/>
        <v>1</v>
      </c>
      <c r="G101" s="342">
        <f>E101+F101</f>
        <v>120</v>
      </c>
      <c r="H101" s="342">
        <v>119</v>
      </c>
      <c r="I101" s="45">
        <f t="shared" ref="I101:I119" si="50">H101/G101*100</f>
        <v>99.166666666666671</v>
      </c>
      <c r="K101" s="22" t="s">
        <v>387</v>
      </c>
    </row>
    <row r="102" spans="1:14">
      <c r="A102" s="4">
        <v>3</v>
      </c>
      <c r="B102" s="16" t="s">
        <v>28</v>
      </c>
      <c r="C102" s="12">
        <f>C106+C107+C108+C104+C109+C110+C105</f>
        <v>15244</v>
      </c>
      <c r="D102" s="196">
        <f>D106+D107+D108+D104+D109+D110+D105+D103</f>
        <v>17400.55</v>
      </c>
      <c r="E102" s="196">
        <f>E106+E107+E108+E104+E109+E110+E105+E103</f>
        <v>9097.5</v>
      </c>
      <c r="F102" s="196">
        <f>F106+F107+F108+F104+F109+F110+F105+F103</f>
        <v>8303.0499999999993</v>
      </c>
      <c r="G102" s="196">
        <f>G106+G107+G108+G104+G109+G110+G105+G103</f>
        <v>17400.55</v>
      </c>
      <c r="H102" s="196">
        <f>H106+H107+H108+H104+H109+H110+H105+H103</f>
        <v>12027.330000000002</v>
      </c>
      <c r="I102" s="18">
        <f t="shared" si="50"/>
        <v>69.120401366623483</v>
      </c>
      <c r="J102" s="336" t="s">
        <v>377</v>
      </c>
      <c r="K102" s="330"/>
      <c r="L102" s="330"/>
      <c r="M102" s="324">
        <f>H112/G112</f>
        <v>0.86023807050500534</v>
      </c>
    </row>
    <row r="103" spans="1:14">
      <c r="A103" s="4"/>
      <c r="B103" s="58" t="s">
        <v>404</v>
      </c>
      <c r="C103" s="59">
        <v>0</v>
      </c>
      <c r="D103" s="340">
        <v>2500</v>
      </c>
      <c r="E103" s="59">
        <v>0</v>
      </c>
      <c r="F103" s="59">
        <v>2500</v>
      </c>
      <c r="G103" s="343">
        <v>2500</v>
      </c>
      <c r="H103" s="343">
        <v>2500</v>
      </c>
      <c r="I103" s="45">
        <f>H103/G103*100</f>
        <v>100</v>
      </c>
      <c r="J103" s="331" t="s">
        <v>378</v>
      </c>
      <c r="K103" s="332"/>
      <c r="L103" s="332"/>
      <c r="M103" s="324">
        <f>H78/G78</f>
        <v>0.88955361082118678</v>
      </c>
    </row>
    <row r="104" spans="1:14">
      <c r="A104" s="4"/>
      <c r="B104" s="58" t="s">
        <v>302</v>
      </c>
      <c r="C104" s="59">
        <v>323</v>
      </c>
      <c r="D104" s="33">
        <v>0</v>
      </c>
      <c r="E104" s="59">
        <v>87</v>
      </c>
      <c r="F104" s="11">
        <f t="shared" si="46"/>
        <v>-87</v>
      </c>
      <c r="G104" s="11">
        <f t="shared" ref="G104:G111" si="51">E104+F104</f>
        <v>0</v>
      </c>
      <c r="H104" s="59">
        <v>0</v>
      </c>
      <c r="I104" s="45">
        <v>0</v>
      </c>
      <c r="J104" s="333" t="s">
        <v>379</v>
      </c>
      <c r="K104" s="332"/>
      <c r="L104" s="332"/>
      <c r="M104" s="324">
        <f>(H78-H97-H98)/H112</f>
        <v>0.23815380347083193</v>
      </c>
    </row>
    <row r="105" spans="1:14">
      <c r="A105" s="4"/>
      <c r="B105" s="58" t="s">
        <v>303</v>
      </c>
      <c r="C105" s="59">
        <v>363</v>
      </c>
      <c r="D105" s="340">
        <v>536</v>
      </c>
      <c r="E105" s="59">
        <v>180</v>
      </c>
      <c r="F105" s="11">
        <f t="shared" si="46"/>
        <v>356</v>
      </c>
      <c r="G105" s="342">
        <f t="shared" si="51"/>
        <v>536</v>
      </c>
      <c r="H105" s="343">
        <v>172.36</v>
      </c>
      <c r="I105" s="45">
        <f>H105/G105*100</f>
        <v>32.156716417910452</v>
      </c>
      <c r="J105" s="334" t="s">
        <v>412</v>
      </c>
      <c r="K105" s="335"/>
      <c r="L105" s="252"/>
      <c r="M105" s="328">
        <f>H78/98146*1000</f>
        <v>762.35567419966162</v>
      </c>
      <c r="N105" s="323" t="s">
        <v>381</v>
      </c>
    </row>
    <row r="106" spans="1:14">
      <c r="A106" s="3"/>
      <c r="B106" s="9" t="s">
        <v>64</v>
      </c>
      <c r="C106" s="11">
        <v>11000</v>
      </c>
      <c r="D106" s="13">
        <v>11000</v>
      </c>
      <c r="E106" s="11">
        <v>6800</v>
      </c>
      <c r="F106" s="11">
        <f t="shared" si="46"/>
        <v>4200</v>
      </c>
      <c r="G106" s="11">
        <f t="shared" si="51"/>
        <v>11000</v>
      </c>
      <c r="H106" s="11">
        <v>6606</v>
      </c>
      <c r="I106" s="45">
        <f t="shared" si="50"/>
        <v>60.054545454545448</v>
      </c>
      <c r="J106" s="334" t="s">
        <v>382</v>
      </c>
      <c r="K106" s="335"/>
      <c r="L106" s="252"/>
      <c r="M106" s="325">
        <f>(H81+G82+H84+G85)/(G81+H82+H85+G84)</f>
        <v>0.9652988199467073</v>
      </c>
      <c r="N106" s="323"/>
    </row>
    <row r="107" spans="1:14">
      <c r="A107" s="3"/>
      <c r="B107" s="9" t="s">
        <v>65</v>
      </c>
      <c r="C107" s="11">
        <v>330</v>
      </c>
      <c r="D107" s="13">
        <v>330</v>
      </c>
      <c r="E107" s="11">
        <v>170</v>
      </c>
      <c r="F107" s="11">
        <f t="shared" si="46"/>
        <v>160</v>
      </c>
      <c r="G107" s="11">
        <f t="shared" si="51"/>
        <v>330</v>
      </c>
      <c r="H107" s="11">
        <v>92.34</v>
      </c>
      <c r="I107" s="45">
        <f t="shared" si="50"/>
        <v>27.981818181818184</v>
      </c>
      <c r="J107" s="334" t="s">
        <v>385</v>
      </c>
      <c r="K107" s="335"/>
      <c r="L107" s="252"/>
      <c r="M107" s="325">
        <f>(H99+H102+H111)/H112</f>
        <v>0.46663336251011261</v>
      </c>
      <c r="N107" s="323"/>
    </row>
    <row r="108" spans="1:14">
      <c r="A108" s="3"/>
      <c r="B108" s="9" t="s">
        <v>66</v>
      </c>
      <c r="C108" s="11">
        <v>150</v>
      </c>
      <c r="D108" s="13">
        <v>150</v>
      </c>
      <c r="E108" s="11">
        <v>60</v>
      </c>
      <c r="F108" s="11">
        <f t="shared" si="46"/>
        <v>90</v>
      </c>
      <c r="G108" s="11">
        <f t="shared" si="51"/>
        <v>150</v>
      </c>
      <c r="H108" s="11">
        <v>74.099999999999994</v>
      </c>
      <c r="I108" s="45">
        <f t="shared" si="50"/>
        <v>49.399999999999991</v>
      </c>
      <c r="J108" s="334" t="s">
        <v>386</v>
      </c>
      <c r="K108" s="335"/>
      <c r="L108" s="252"/>
      <c r="M108" s="325">
        <f>(H78+H101)/H112</f>
        <v>0.53421492401170512</v>
      </c>
      <c r="N108" s="323"/>
    </row>
    <row r="109" spans="1:14">
      <c r="A109" s="3"/>
      <c r="B109" s="9" t="s">
        <v>82</v>
      </c>
      <c r="C109" s="11">
        <v>320</v>
      </c>
      <c r="D109" s="13">
        <v>320</v>
      </c>
      <c r="E109" s="11">
        <v>240</v>
      </c>
      <c r="F109" s="11">
        <f t="shared" si="46"/>
        <v>80</v>
      </c>
      <c r="G109" s="11">
        <f t="shared" si="51"/>
        <v>320</v>
      </c>
      <c r="H109" s="11">
        <v>187.7</v>
      </c>
      <c r="I109" s="45">
        <f t="shared" si="50"/>
        <v>58.65625</v>
      </c>
      <c r="J109" s="327" t="s">
        <v>397</v>
      </c>
      <c r="K109" s="223" t="s">
        <v>74</v>
      </c>
      <c r="L109" s="223" t="s">
        <v>410</v>
      </c>
      <c r="M109" s="25"/>
    </row>
    <row r="110" spans="1:14">
      <c r="A110" s="3"/>
      <c r="B110" s="9" t="s">
        <v>299</v>
      </c>
      <c r="C110" s="11">
        <v>2758</v>
      </c>
      <c r="D110" s="13">
        <v>2564.5500000000002</v>
      </c>
      <c r="E110" s="11">
        <v>1560.5</v>
      </c>
      <c r="F110" s="11">
        <v>1004.05</v>
      </c>
      <c r="G110" s="11">
        <f t="shared" si="51"/>
        <v>2564.5500000000002</v>
      </c>
      <c r="H110" s="11">
        <v>2394.83</v>
      </c>
      <c r="I110" s="45">
        <f t="shared" si="50"/>
        <v>93.382074827942517</v>
      </c>
      <c r="J110" s="337" t="s">
        <v>396</v>
      </c>
      <c r="K110" s="108">
        <f>K112-K111</f>
        <v>144010.08000000002</v>
      </c>
      <c r="L110" s="244">
        <f>L112-L111</f>
        <v>125354.38</v>
      </c>
      <c r="M110" s="324">
        <f>L110/K110</f>
        <v>0.87045559588606569</v>
      </c>
    </row>
    <row r="111" spans="1:14">
      <c r="A111" s="4">
        <v>4</v>
      </c>
      <c r="B111" s="303" t="s">
        <v>300</v>
      </c>
      <c r="C111" s="12">
        <v>1954</v>
      </c>
      <c r="D111" s="341">
        <v>2252.8000000000002</v>
      </c>
      <c r="E111" s="12">
        <v>980</v>
      </c>
      <c r="F111" s="12">
        <f t="shared" si="46"/>
        <v>1272.8000000000002</v>
      </c>
      <c r="G111" s="344">
        <f t="shared" si="51"/>
        <v>2252.8000000000002</v>
      </c>
      <c r="H111" s="344">
        <v>716.65</v>
      </c>
      <c r="I111" s="45">
        <f t="shared" si="50"/>
        <v>31.811523437499993</v>
      </c>
      <c r="J111" s="350" t="s">
        <v>84</v>
      </c>
      <c r="K111" s="108">
        <f>G82+G83+G84+G87+G89+G91+G95+G98+G101+G103+G105+G111</f>
        <v>19064.3</v>
      </c>
      <c r="L111" s="108">
        <f>H84+H87+H89+H91+H92+H93+H95+H98+H103+H105+H111</f>
        <v>14928.409999999998</v>
      </c>
      <c r="M111" s="324">
        <f>L111/K111</f>
        <v>0.78305576391475162</v>
      </c>
    </row>
    <row r="112" spans="1:14">
      <c r="A112" s="23" t="s">
        <v>26</v>
      </c>
      <c r="B112" s="23" t="s">
        <v>25</v>
      </c>
      <c r="C112" s="24">
        <f t="shared" ref="C112:H112" si="52">C78+C99+C102+C111</f>
        <v>158850</v>
      </c>
      <c r="D112" s="314">
        <f>D78+D99+D102+D111</f>
        <v>163074.37999999998</v>
      </c>
      <c r="E112" s="24">
        <f t="shared" si="52"/>
        <v>92180.06</v>
      </c>
      <c r="F112" s="24">
        <f t="shared" si="52"/>
        <v>70894.320000000007</v>
      </c>
      <c r="G112" s="24">
        <f t="shared" si="52"/>
        <v>163074.37999999998</v>
      </c>
      <c r="H112" s="24">
        <f t="shared" si="52"/>
        <v>140282.79</v>
      </c>
      <c r="I112" s="24">
        <f t="shared" si="50"/>
        <v>86.023807050500537</v>
      </c>
      <c r="J112" s="30"/>
      <c r="K112" s="109">
        <v>163074.38</v>
      </c>
      <c r="L112" s="329">
        <v>140282.79</v>
      </c>
      <c r="M112" s="349">
        <f>L112/K112</f>
        <v>0.86023807050500511</v>
      </c>
    </row>
    <row r="113" spans="1:13">
      <c r="A113" s="4">
        <v>1</v>
      </c>
      <c r="B113" s="16" t="s">
        <v>24</v>
      </c>
      <c r="C113" s="12">
        <f>C114+C115+C117</f>
        <v>7355</v>
      </c>
      <c r="D113" s="12">
        <f>D114+D115+D116+D117</f>
        <v>6259.3700000000008</v>
      </c>
      <c r="E113" s="12">
        <f>E114+E115+E116+E117</f>
        <v>3656.62</v>
      </c>
      <c r="F113" s="12">
        <f>F114+F115+F116+F117</f>
        <v>2602.7499999999995</v>
      </c>
      <c r="G113" s="12">
        <f>G114+G115+G116+G117</f>
        <v>6259.3700000000008</v>
      </c>
      <c r="H113" s="12">
        <f>H114+H115+H116+H117</f>
        <v>5482.3</v>
      </c>
      <c r="I113" s="18">
        <f t="shared" si="50"/>
        <v>87.585491830647484</v>
      </c>
    </row>
    <row r="114" spans="1:13">
      <c r="A114" s="3"/>
      <c r="B114" s="10" t="s">
        <v>37</v>
      </c>
      <c r="C114" s="11">
        <v>4800</v>
      </c>
      <c r="D114" s="11">
        <v>3947.84</v>
      </c>
      <c r="E114" s="11">
        <v>2547</v>
      </c>
      <c r="F114" s="11">
        <v>1400.84</v>
      </c>
      <c r="G114" s="11">
        <f>E114+F114</f>
        <v>3947.84</v>
      </c>
      <c r="H114" s="11">
        <v>3495.55</v>
      </c>
      <c r="I114" s="45">
        <f t="shared" si="50"/>
        <v>88.543355353813737</v>
      </c>
    </row>
    <row r="115" spans="1:13">
      <c r="A115" s="3"/>
      <c r="B115" s="10" t="s">
        <v>38</v>
      </c>
      <c r="C115" s="11">
        <v>2575</v>
      </c>
      <c r="D115" s="11">
        <v>2351.1</v>
      </c>
      <c r="E115" s="11">
        <v>1120.6199999999999</v>
      </c>
      <c r="F115" s="11">
        <v>1230.48</v>
      </c>
      <c r="G115" s="11">
        <f>E115+F115</f>
        <v>2351.1</v>
      </c>
      <c r="H115" s="11">
        <v>2026.59</v>
      </c>
      <c r="I115" s="45">
        <f t="shared" si="50"/>
        <v>86.197524562970528</v>
      </c>
    </row>
    <row r="116" spans="1:13">
      <c r="A116" s="3"/>
      <c r="B116" s="10" t="s">
        <v>42</v>
      </c>
      <c r="C116" s="11">
        <v>0</v>
      </c>
      <c r="D116" s="11">
        <v>39</v>
      </c>
      <c r="E116" s="11">
        <v>0</v>
      </c>
      <c r="F116" s="11">
        <f>D116-E116</f>
        <v>39</v>
      </c>
      <c r="G116" s="11">
        <f>E116+F116</f>
        <v>39</v>
      </c>
      <c r="H116" s="11">
        <v>38.72</v>
      </c>
      <c r="I116" s="45">
        <f t="shared" si="50"/>
        <v>99.28205128205127</v>
      </c>
    </row>
    <row r="117" spans="1:13">
      <c r="A117" s="3"/>
      <c r="B117" s="10" t="s">
        <v>48</v>
      </c>
      <c r="C117" s="11">
        <v>-20</v>
      </c>
      <c r="D117" s="11">
        <v>-78.569999999999993</v>
      </c>
      <c r="E117" s="11">
        <v>-11</v>
      </c>
      <c r="F117" s="11">
        <v>-67.569999999999993</v>
      </c>
      <c r="G117" s="11">
        <f>E117+F117</f>
        <v>-78.569999999999993</v>
      </c>
      <c r="H117" s="11">
        <v>-78.56</v>
      </c>
      <c r="I117" s="45">
        <f t="shared" si="50"/>
        <v>99.987272495863579</v>
      </c>
    </row>
    <row r="118" spans="1:13">
      <c r="A118" s="3"/>
      <c r="B118" s="67" t="s">
        <v>24</v>
      </c>
      <c r="C118" s="63">
        <v>7355</v>
      </c>
      <c r="D118" s="63">
        <v>6259.37</v>
      </c>
      <c r="E118" s="63">
        <v>3656.62</v>
      </c>
      <c r="F118" s="11">
        <v>2602.75</v>
      </c>
      <c r="G118" s="11">
        <v>6259.37</v>
      </c>
      <c r="H118" s="63">
        <v>5482.3</v>
      </c>
      <c r="I118" s="296">
        <f t="shared" si="50"/>
        <v>87.585491830647499</v>
      </c>
    </row>
    <row r="119" spans="1:13">
      <c r="A119" s="4">
        <v>2</v>
      </c>
      <c r="B119" s="16" t="s">
        <v>23</v>
      </c>
      <c r="C119" s="12">
        <f t="shared" ref="C119:H119" si="53">C120+C121+C122</f>
        <v>724</v>
      </c>
      <c r="D119" s="12">
        <f t="shared" si="53"/>
        <v>795.48</v>
      </c>
      <c r="E119" s="12">
        <f t="shared" si="53"/>
        <v>362</v>
      </c>
      <c r="F119" s="12">
        <f t="shared" si="53"/>
        <v>433.48</v>
      </c>
      <c r="G119" s="12">
        <f t="shared" si="53"/>
        <v>795.48</v>
      </c>
      <c r="H119" s="12">
        <f t="shared" si="53"/>
        <v>599.9</v>
      </c>
      <c r="I119" s="18">
        <f t="shared" si="50"/>
        <v>75.413586765223499</v>
      </c>
    </row>
    <row r="120" spans="1:13">
      <c r="A120" s="4"/>
      <c r="B120" s="10" t="s">
        <v>89</v>
      </c>
      <c r="C120" s="59">
        <v>100</v>
      </c>
      <c r="D120" s="59">
        <v>71.48</v>
      </c>
      <c r="E120" s="59">
        <v>0</v>
      </c>
      <c r="F120" s="11">
        <f t="shared" ref="F120:F183" si="54">D120-E120</f>
        <v>71.48</v>
      </c>
      <c r="G120" s="11">
        <f t="shared" ref="G120:G125" si="55">E120+F120</f>
        <v>71.48</v>
      </c>
      <c r="H120" s="59">
        <v>0</v>
      </c>
      <c r="I120" s="45">
        <v>0</v>
      </c>
      <c r="M120" s="108"/>
    </row>
    <row r="121" spans="1:13">
      <c r="A121" s="3"/>
      <c r="B121" s="10" t="s">
        <v>41</v>
      </c>
      <c r="C121" s="20">
        <v>424</v>
      </c>
      <c r="D121" s="20">
        <v>524</v>
      </c>
      <c r="E121" s="20">
        <v>262</v>
      </c>
      <c r="F121" s="11">
        <f t="shared" si="54"/>
        <v>262</v>
      </c>
      <c r="G121" s="11">
        <f t="shared" si="55"/>
        <v>524</v>
      </c>
      <c r="H121" s="20">
        <v>423</v>
      </c>
      <c r="I121" s="45">
        <f>H121/G121*100</f>
        <v>80.725190839694662</v>
      </c>
      <c r="M121" s="323"/>
    </row>
    <row r="122" spans="1:13">
      <c r="A122" s="3"/>
      <c r="B122" s="16" t="s">
        <v>79</v>
      </c>
      <c r="C122" s="20">
        <v>200</v>
      </c>
      <c r="D122" s="20">
        <v>200</v>
      </c>
      <c r="E122" s="20">
        <v>100</v>
      </c>
      <c r="F122" s="11">
        <f t="shared" si="54"/>
        <v>100</v>
      </c>
      <c r="G122" s="11">
        <f t="shared" si="55"/>
        <v>200</v>
      </c>
      <c r="H122" s="20">
        <v>176.9</v>
      </c>
      <c r="I122" s="45">
        <f>H122/G122*100</f>
        <v>88.45</v>
      </c>
      <c r="M122" s="323"/>
    </row>
    <row r="123" spans="1:13">
      <c r="A123" s="3"/>
      <c r="B123" s="66" t="s">
        <v>90</v>
      </c>
      <c r="C123" s="65">
        <v>100</v>
      </c>
      <c r="D123" s="65">
        <v>71.48</v>
      </c>
      <c r="E123" s="65">
        <v>0</v>
      </c>
      <c r="F123" s="11">
        <f t="shared" si="54"/>
        <v>71.48</v>
      </c>
      <c r="G123" s="63">
        <v>0</v>
      </c>
      <c r="H123" s="65">
        <v>0</v>
      </c>
      <c r="I123" s="45">
        <v>0</v>
      </c>
      <c r="M123" s="323"/>
    </row>
    <row r="124" spans="1:13">
      <c r="A124" s="3"/>
      <c r="B124" s="66" t="s">
        <v>91</v>
      </c>
      <c r="C124" s="65">
        <v>200</v>
      </c>
      <c r="D124" s="65">
        <v>200</v>
      </c>
      <c r="E124" s="65">
        <v>100</v>
      </c>
      <c r="F124" s="11">
        <f t="shared" si="54"/>
        <v>100</v>
      </c>
      <c r="G124" s="63">
        <f t="shared" si="55"/>
        <v>200</v>
      </c>
      <c r="H124" s="65">
        <v>176.9</v>
      </c>
      <c r="I124" s="45">
        <f>H124/G124*100</f>
        <v>88.45</v>
      </c>
      <c r="M124" s="323"/>
    </row>
    <row r="125" spans="1:13">
      <c r="A125" s="3"/>
      <c r="B125" s="66" t="s">
        <v>92</v>
      </c>
      <c r="C125" s="65">
        <v>424</v>
      </c>
      <c r="D125" s="65">
        <v>524</v>
      </c>
      <c r="E125" s="65">
        <v>262</v>
      </c>
      <c r="F125" s="11">
        <f t="shared" si="54"/>
        <v>262</v>
      </c>
      <c r="G125" s="63">
        <f t="shared" si="55"/>
        <v>524</v>
      </c>
      <c r="H125" s="65">
        <v>423</v>
      </c>
      <c r="I125" s="45">
        <f>H125/G125*100</f>
        <v>80.725190839694662</v>
      </c>
      <c r="M125" s="323"/>
    </row>
    <row r="126" spans="1:13">
      <c r="A126" s="4">
        <v>3</v>
      </c>
      <c r="B126" s="31" t="s">
        <v>73</v>
      </c>
      <c r="C126" s="12">
        <v>3210</v>
      </c>
      <c r="D126" s="12">
        <v>2350</v>
      </c>
      <c r="E126" s="12">
        <v>2370</v>
      </c>
      <c r="F126" s="12">
        <v>-20</v>
      </c>
      <c r="G126" s="12">
        <f>E126+F126</f>
        <v>2350</v>
      </c>
      <c r="H126" s="12">
        <f>H127</f>
        <v>2248.4</v>
      </c>
      <c r="I126" s="18">
        <f t="shared" ref="I126:I135" si="56">H126/G126*100</f>
        <v>95.676595744680853</v>
      </c>
      <c r="M126" s="323"/>
    </row>
    <row r="127" spans="1:13">
      <c r="A127" s="4"/>
      <c r="B127" s="67" t="s">
        <v>94</v>
      </c>
      <c r="C127" s="63">
        <v>3200</v>
      </c>
      <c r="D127" s="63">
        <v>2340</v>
      </c>
      <c r="E127" s="63">
        <v>2370</v>
      </c>
      <c r="F127" s="11">
        <v>-30</v>
      </c>
      <c r="G127" s="11">
        <f>E127+F127</f>
        <v>2340</v>
      </c>
      <c r="H127" s="63">
        <v>2248.4</v>
      </c>
      <c r="I127" s="296">
        <f t="shared" si="56"/>
        <v>96.085470085470092</v>
      </c>
      <c r="M127" s="323"/>
    </row>
    <row r="128" spans="1:13">
      <c r="A128" s="4"/>
      <c r="B128" s="67" t="s">
        <v>249</v>
      </c>
      <c r="C128" s="63">
        <v>10</v>
      </c>
      <c r="D128" s="63">
        <v>10</v>
      </c>
      <c r="E128" s="63">
        <v>0</v>
      </c>
      <c r="F128" s="11">
        <f t="shared" si="54"/>
        <v>10</v>
      </c>
      <c r="G128" s="11">
        <f>E128+F128</f>
        <v>10</v>
      </c>
      <c r="H128" s="63">
        <v>0</v>
      </c>
      <c r="I128" s="296">
        <f t="shared" si="56"/>
        <v>0</v>
      </c>
      <c r="M128" s="323"/>
    </row>
    <row r="129" spans="1:13">
      <c r="A129" s="4">
        <v>4</v>
      </c>
      <c r="B129" s="16" t="s">
        <v>22</v>
      </c>
      <c r="C129" s="12">
        <f t="shared" ref="C129:H129" si="57">C130</f>
        <v>20</v>
      </c>
      <c r="D129" s="12">
        <f t="shared" si="57"/>
        <v>20</v>
      </c>
      <c r="E129" s="12">
        <f t="shared" si="57"/>
        <v>12.5</v>
      </c>
      <c r="F129" s="12">
        <f t="shared" si="57"/>
        <v>7.5</v>
      </c>
      <c r="G129" s="12">
        <f t="shared" si="57"/>
        <v>20</v>
      </c>
      <c r="H129" s="12">
        <f t="shared" si="57"/>
        <v>19.690000000000001</v>
      </c>
      <c r="I129" s="18">
        <f t="shared" si="56"/>
        <v>98.45</v>
      </c>
      <c r="M129" s="323"/>
    </row>
    <row r="130" spans="1:13">
      <c r="A130" s="3"/>
      <c r="B130" s="10" t="s">
        <v>44</v>
      </c>
      <c r="C130" s="13">
        <v>20</v>
      </c>
      <c r="D130" s="13">
        <v>20</v>
      </c>
      <c r="E130" s="13">
        <v>12.5</v>
      </c>
      <c r="F130" s="11">
        <f t="shared" si="54"/>
        <v>7.5</v>
      </c>
      <c r="G130" s="11">
        <f>E130+F130</f>
        <v>20</v>
      </c>
      <c r="H130" s="13">
        <v>19.690000000000001</v>
      </c>
      <c r="I130" s="45">
        <f t="shared" si="56"/>
        <v>98.45</v>
      </c>
    </row>
    <row r="131" spans="1:13">
      <c r="A131" s="3"/>
      <c r="B131" s="67" t="s">
        <v>95</v>
      </c>
      <c r="C131" s="68">
        <v>20</v>
      </c>
      <c r="D131" s="68">
        <v>20</v>
      </c>
      <c r="E131" s="68">
        <v>12.5</v>
      </c>
      <c r="F131" s="11">
        <f t="shared" si="54"/>
        <v>7.5</v>
      </c>
      <c r="G131" s="63">
        <f>E131+F131</f>
        <v>20</v>
      </c>
      <c r="H131" s="68">
        <v>19.690000000000001</v>
      </c>
      <c r="I131" s="296">
        <f t="shared" si="56"/>
        <v>98.45</v>
      </c>
    </row>
    <row r="132" spans="1:13">
      <c r="A132" s="4">
        <v>5</v>
      </c>
      <c r="B132" s="16" t="s">
        <v>21</v>
      </c>
      <c r="C132" s="12">
        <f t="shared" ref="C132:H132" si="58">C133+C134+C136+C135</f>
        <v>2622</v>
      </c>
      <c r="D132" s="12">
        <f t="shared" si="58"/>
        <v>2258.0800000000004</v>
      </c>
      <c r="E132" s="12">
        <f t="shared" si="58"/>
        <v>1244.43</v>
      </c>
      <c r="F132" s="12">
        <f t="shared" si="58"/>
        <v>1013.6500000000002</v>
      </c>
      <c r="G132" s="12">
        <f>G133+G134+G136+G135</f>
        <v>2258.0800000000004</v>
      </c>
      <c r="H132" s="12">
        <f t="shared" si="58"/>
        <v>1901.98</v>
      </c>
      <c r="I132" s="18">
        <f t="shared" si="56"/>
        <v>84.229965280238062</v>
      </c>
    </row>
    <row r="133" spans="1:13">
      <c r="A133" s="3"/>
      <c r="B133" s="10" t="s">
        <v>37</v>
      </c>
      <c r="C133" s="13">
        <v>42</v>
      </c>
      <c r="D133" s="13">
        <v>67.400000000000006</v>
      </c>
      <c r="E133" s="13">
        <v>21.03</v>
      </c>
      <c r="F133" s="11">
        <v>46.37</v>
      </c>
      <c r="G133" s="11">
        <f t="shared" ref="G133:G138" si="59">E133+F133</f>
        <v>67.400000000000006</v>
      </c>
      <c r="H133" s="13">
        <v>24.9</v>
      </c>
      <c r="I133" s="45">
        <f t="shared" si="56"/>
        <v>36.943620178041535</v>
      </c>
    </row>
    <row r="134" spans="1:13">
      <c r="A134" s="3"/>
      <c r="B134" s="10" t="s">
        <v>38</v>
      </c>
      <c r="C134" s="13">
        <v>70</v>
      </c>
      <c r="D134" s="13">
        <v>64.88</v>
      </c>
      <c r="E134" s="13">
        <v>31.4</v>
      </c>
      <c r="F134" s="11">
        <f t="shared" si="54"/>
        <v>33.479999999999997</v>
      </c>
      <c r="G134" s="11">
        <f t="shared" si="59"/>
        <v>64.88</v>
      </c>
      <c r="H134" s="13">
        <v>53.08</v>
      </c>
      <c r="I134" s="45">
        <f t="shared" si="56"/>
        <v>81.812577065351419</v>
      </c>
    </row>
    <row r="135" spans="1:13">
      <c r="A135" s="3"/>
      <c r="B135" s="10" t="s">
        <v>41</v>
      </c>
      <c r="C135" s="13">
        <v>2360</v>
      </c>
      <c r="D135" s="13">
        <v>2125.8000000000002</v>
      </c>
      <c r="E135" s="13">
        <v>1192</v>
      </c>
      <c r="F135" s="11">
        <f t="shared" si="54"/>
        <v>933.80000000000018</v>
      </c>
      <c r="G135" s="11">
        <f>E135+F135</f>
        <v>2125.8000000000002</v>
      </c>
      <c r="H135" s="13">
        <v>1824</v>
      </c>
      <c r="I135" s="45">
        <f t="shared" si="56"/>
        <v>85.802991814846166</v>
      </c>
    </row>
    <row r="136" spans="1:13">
      <c r="A136" s="3"/>
      <c r="B136" s="10" t="s">
        <v>84</v>
      </c>
      <c r="C136" s="13">
        <v>150</v>
      </c>
      <c r="D136" s="13">
        <v>0</v>
      </c>
      <c r="E136" s="13">
        <v>0</v>
      </c>
      <c r="F136" s="11">
        <f t="shared" si="54"/>
        <v>0</v>
      </c>
      <c r="G136" s="11">
        <f t="shared" si="59"/>
        <v>0</v>
      </c>
      <c r="H136" s="13">
        <v>0</v>
      </c>
      <c r="I136" s="45">
        <v>0</v>
      </c>
    </row>
    <row r="137" spans="1:13">
      <c r="A137" s="3"/>
      <c r="B137" s="67" t="s">
        <v>96</v>
      </c>
      <c r="C137" s="68">
        <v>2360</v>
      </c>
      <c r="D137" s="68">
        <v>2125.8000000000002</v>
      </c>
      <c r="E137" s="68">
        <v>1192</v>
      </c>
      <c r="F137" s="11">
        <f t="shared" si="54"/>
        <v>933.80000000000018</v>
      </c>
      <c r="G137" s="63">
        <f t="shared" si="59"/>
        <v>2125.8000000000002</v>
      </c>
      <c r="H137" s="68">
        <v>1824</v>
      </c>
      <c r="I137" s="296">
        <f t="shared" ref="I137:I162" si="60">H137/G137*100</f>
        <v>85.802991814846166</v>
      </c>
    </row>
    <row r="138" spans="1:13">
      <c r="A138" s="3"/>
      <c r="B138" s="67" t="s">
        <v>97</v>
      </c>
      <c r="C138" s="68">
        <v>262</v>
      </c>
      <c r="D138" s="68">
        <v>132.28</v>
      </c>
      <c r="E138" s="68">
        <v>52.43</v>
      </c>
      <c r="F138" s="11">
        <f t="shared" si="54"/>
        <v>79.849999999999994</v>
      </c>
      <c r="G138" s="63">
        <f t="shared" si="59"/>
        <v>132.28</v>
      </c>
      <c r="H138" s="68">
        <v>77.98</v>
      </c>
      <c r="I138" s="296">
        <f t="shared" si="60"/>
        <v>58.950710613849409</v>
      </c>
    </row>
    <row r="139" spans="1:13">
      <c r="A139" s="4">
        <v>6</v>
      </c>
      <c r="B139" s="16" t="s">
        <v>20</v>
      </c>
      <c r="C139" s="12">
        <f t="shared" ref="C139:H139" si="61">C140+C141+C142+C143+C144+C145</f>
        <v>60646</v>
      </c>
      <c r="D139" s="12">
        <f t="shared" si="61"/>
        <v>62983.519999999997</v>
      </c>
      <c r="E139" s="12">
        <f t="shared" si="61"/>
        <v>35647.550000000003</v>
      </c>
      <c r="F139" s="12">
        <f t="shared" si="61"/>
        <v>27335.97</v>
      </c>
      <c r="G139" s="12">
        <f t="shared" si="61"/>
        <v>62983.519999999997</v>
      </c>
      <c r="H139" s="12">
        <f t="shared" si="61"/>
        <v>55171.760000000009</v>
      </c>
      <c r="I139" s="18">
        <f t="shared" si="60"/>
        <v>87.59713652079148</v>
      </c>
    </row>
    <row r="140" spans="1:13">
      <c r="A140" s="3"/>
      <c r="B140" s="10" t="s">
        <v>37</v>
      </c>
      <c r="C140" s="13">
        <v>52157</v>
      </c>
      <c r="D140" s="13">
        <v>53413</v>
      </c>
      <c r="E140" s="13">
        <v>30349</v>
      </c>
      <c r="F140" s="11">
        <f t="shared" si="54"/>
        <v>23064</v>
      </c>
      <c r="G140" s="11">
        <f t="shared" ref="G140:G157" si="62">E140+F140</f>
        <v>53413</v>
      </c>
      <c r="H140" s="13">
        <v>47329.86</v>
      </c>
      <c r="I140" s="45">
        <f t="shared" si="60"/>
        <v>88.611124632580086</v>
      </c>
    </row>
    <row r="141" spans="1:13">
      <c r="A141" s="3"/>
      <c r="B141" s="10" t="s">
        <v>38</v>
      </c>
      <c r="C141" s="13">
        <v>7490</v>
      </c>
      <c r="D141" s="13">
        <v>8021.99</v>
      </c>
      <c r="E141" s="13">
        <v>4635.95</v>
      </c>
      <c r="F141" s="11">
        <v>3386.04</v>
      </c>
      <c r="G141" s="11">
        <f t="shared" si="62"/>
        <v>8021.99</v>
      </c>
      <c r="H141" s="13">
        <v>6613.22</v>
      </c>
      <c r="I141" s="45">
        <f t="shared" si="60"/>
        <v>82.438646769691815</v>
      </c>
    </row>
    <row r="142" spans="1:13">
      <c r="A142" s="3"/>
      <c r="B142" s="10" t="s">
        <v>39</v>
      </c>
      <c r="C142" s="13">
        <v>265</v>
      </c>
      <c r="D142" s="13">
        <v>266.99</v>
      </c>
      <c r="E142" s="13">
        <v>150.80000000000001</v>
      </c>
      <c r="F142" s="11">
        <f t="shared" si="54"/>
        <v>116.19</v>
      </c>
      <c r="G142" s="11">
        <f t="shared" si="62"/>
        <v>266.99</v>
      </c>
      <c r="H142" s="13">
        <v>236.14</v>
      </c>
      <c r="I142" s="45">
        <f t="shared" si="60"/>
        <v>88.445260122101942</v>
      </c>
    </row>
    <row r="143" spans="1:13">
      <c r="A143" s="3"/>
      <c r="B143" s="10" t="s">
        <v>45</v>
      </c>
      <c r="C143" s="13">
        <v>161</v>
      </c>
      <c r="D143" s="13">
        <v>159.63</v>
      </c>
      <c r="E143" s="13">
        <v>98.8</v>
      </c>
      <c r="F143" s="11">
        <f t="shared" si="54"/>
        <v>60.83</v>
      </c>
      <c r="G143" s="11">
        <f t="shared" si="62"/>
        <v>159.63</v>
      </c>
      <c r="H143" s="13">
        <v>96.37</v>
      </c>
      <c r="I143" s="45">
        <f t="shared" si="60"/>
        <v>60.370857608219012</v>
      </c>
    </row>
    <row r="144" spans="1:13">
      <c r="A144" s="3"/>
      <c r="B144" s="10" t="s">
        <v>84</v>
      </c>
      <c r="C144" s="13">
        <v>577</v>
      </c>
      <c r="D144" s="13">
        <v>1151.5</v>
      </c>
      <c r="E144" s="13">
        <v>417</v>
      </c>
      <c r="F144" s="11">
        <f t="shared" si="54"/>
        <v>734.5</v>
      </c>
      <c r="G144" s="11">
        <f t="shared" si="62"/>
        <v>1151.5</v>
      </c>
      <c r="H144" s="13">
        <v>925.62</v>
      </c>
      <c r="I144" s="45">
        <f t="shared" si="60"/>
        <v>80.383847155883629</v>
      </c>
    </row>
    <row r="145" spans="1:9">
      <c r="A145" s="3"/>
      <c r="B145" s="10" t="s">
        <v>48</v>
      </c>
      <c r="C145" s="13">
        <v>-4</v>
      </c>
      <c r="D145" s="13">
        <v>-29.59</v>
      </c>
      <c r="E145" s="13">
        <v>-4</v>
      </c>
      <c r="F145" s="11">
        <f t="shared" si="54"/>
        <v>-25.59</v>
      </c>
      <c r="G145" s="11">
        <f t="shared" si="62"/>
        <v>-29.59</v>
      </c>
      <c r="H145" s="13">
        <v>-29.45</v>
      </c>
      <c r="I145" s="45">
        <f t="shared" si="60"/>
        <v>99.526867184859753</v>
      </c>
    </row>
    <row r="146" spans="1:9">
      <c r="A146" s="3"/>
      <c r="B146" s="67" t="s">
        <v>98</v>
      </c>
      <c r="C146" s="68">
        <v>10289.35</v>
      </c>
      <c r="D146" s="68">
        <v>10739.77</v>
      </c>
      <c r="E146" s="68">
        <v>5601.92</v>
      </c>
      <c r="F146" s="11">
        <f t="shared" si="54"/>
        <v>5137.8500000000004</v>
      </c>
      <c r="G146" s="63">
        <f t="shared" si="62"/>
        <v>10739.77</v>
      </c>
      <c r="H146" s="296">
        <v>9344.31</v>
      </c>
      <c r="I146" s="297">
        <f t="shared" si="60"/>
        <v>87.006611873438615</v>
      </c>
    </row>
    <row r="147" spans="1:9">
      <c r="A147" s="3"/>
      <c r="B147" s="67" t="s">
        <v>99</v>
      </c>
      <c r="C147" s="68">
        <v>15371.5</v>
      </c>
      <c r="D147" s="68">
        <v>17330.990000000002</v>
      </c>
      <c r="E147" s="68">
        <v>9977.16</v>
      </c>
      <c r="F147" s="11">
        <f t="shared" si="54"/>
        <v>7353.8300000000017</v>
      </c>
      <c r="G147" s="63">
        <f t="shared" si="62"/>
        <v>17330.990000000002</v>
      </c>
      <c r="H147" s="296">
        <v>15593.7</v>
      </c>
      <c r="I147" s="297">
        <f t="shared" si="60"/>
        <v>89.975817884610166</v>
      </c>
    </row>
    <row r="148" spans="1:9">
      <c r="A148" s="3"/>
      <c r="B148" s="67" t="s">
        <v>100</v>
      </c>
      <c r="C148" s="68">
        <v>34130.75</v>
      </c>
      <c r="D148" s="68">
        <v>34283.660000000003</v>
      </c>
      <c r="E148" s="68">
        <v>19725.45</v>
      </c>
      <c r="F148" s="11">
        <f t="shared" si="54"/>
        <v>14558.210000000003</v>
      </c>
      <c r="G148" s="63">
        <f t="shared" si="62"/>
        <v>34283.660000000003</v>
      </c>
      <c r="H148" s="296">
        <v>29783.64</v>
      </c>
      <c r="I148" s="297">
        <f t="shared" si="60"/>
        <v>86.874155209799639</v>
      </c>
    </row>
    <row r="149" spans="1:9">
      <c r="A149" s="3"/>
      <c r="B149" s="67" t="s">
        <v>101</v>
      </c>
      <c r="C149" s="68">
        <v>657.4</v>
      </c>
      <c r="D149" s="68">
        <v>432.1</v>
      </c>
      <c r="E149" s="68">
        <v>146.02000000000001</v>
      </c>
      <c r="F149" s="11">
        <f t="shared" si="54"/>
        <v>286.08000000000004</v>
      </c>
      <c r="G149" s="63">
        <f t="shared" si="62"/>
        <v>432.1</v>
      </c>
      <c r="H149" s="296">
        <v>253.88</v>
      </c>
      <c r="I149" s="297">
        <f t="shared" si="60"/>
        <v>58.754917843091867</v>
      </c>
    </row>
    <row r="150" spans="1:9">
      <c r="A150" s="3"/>
      <c r="B150" s="67" t="s">
        <v>45</v>
      </c>
      <c r="C150" s="68">
        <v>197</v>
      </c>
      <c r="D150" s="68">
        <v>197</v>
      </c>
      <c r="E150" s="68">
        <v>197</v>
      </c>
      <c r="F150" s="11">
        <f t="shared" si="54"/>
        <v>0</v>
      </c>
      <c r="G150" s="63">
        <v>197</v>
      </c>
      <c r="H150" s="296">
        <v>196.23</v>
      </c>
      <c r="I150" s="296">
        <f t="shared" si="60"/>
        <v>99.609137055837564</v>
      </c>
    </row>
    <row r="151" spans="1:9">
      <c r="A151" s="4">
        <v>7</v>
      </c>
      <c r="B151" s="16" t="s">
        <v>19</v>
      </c>
      <c r="C151" s="12">
        <f>C154+C152+C153</f>
        <v>2808</v>
      </c>
      <c r="D151" s="12">
        <f>D154+D152+D153+D155</f>
        <v>2885.8500000000004</v>
      </c>
      <c r="E151" s="12">
        <f>E154+E152+E153</f>
        <v>1594.5</v>
      </c>
      <c r="F151" s="12">
        <f>F154+F152+F153+F155</f>
        <v>1291.3500000000001</v>
      </c>
      <c r="G151" s="12">
        <f>E151+F151</f>
        <v>2885.8500000000004</v>
      </c>
      <c r="H151" s="12">
        <f>H154+H152+H153+H155</f>
        <v>2637.0400000000004</v>
      </c>
      <c r="I151" s="18">
        <f t="shared" si="60"/>
        <v>91.378276764211591</v>
      </c>
    </row>
    <row r="152" spans="1:9">
      <c r="A152" s="4"/>
      <c r="B152" s="10" t="s">
        <v>37</v>
      </c>
      <c r="C152" s="33">
        <v>2758</v>
      </c>
      <c r="D152" s="33">
        <v>2509.0500000000002</v>
      </c>
      <c r="E152" s="33">
        <v>1560.5</v>
      </c>
      <c r="F152" s="11">
        <f t="shared" si="54"/>
        <v>948.55000000000018</v>
      </c>
      <c r="G152" s="11">
        <f t="shared" si="62"/>
        <v>2509.0500000000002</v>
      </c>
      <c r="H152" s="33">
        <v>2331.48</v>
      </c>
      <c r="I152" s="45">
        <f t="shared" si="60"/>
        <v>92.922819393794455</v>
      </c>
    </row>
    <row r="153" spans="1:9">
      <c r="A153" s="4"/>
      <c r="B153" s="10" t="s">
        <v>38</v>
      </c>
      <c r="C153" s="33">
        <v>30</v>
      </c>
      <c r="D153" s="33">
        <v>233.8</v>
      </c>
      <c r="E153" s="33">
        <v>24</v>
      </c>
      <c r="F153" s="11">
        <v>209.8</v>
      </c>
      <c r="G153" s="11">
        <f t="shared" si="62"/>
        <v>233.8</v>
      </c>
      <c r="H153" s="33">
        <v>165.55</v>
      </c>
      <c r="I153" s="45">
        <f t="shared" si="60"/>
        <v>70.808383233532936</v>
      </c>
    </row>
    <row r="154" spans="1:9">
      <c r="A154" s="3"/>
      <c r="B154" s="10" t="s">
        <v>39</v>
      </c>
      <c r="C154" s="33">
        <v>20</v>
      </c>
      <c r="D154" s="33">
        <v>20</v>
      </c>
      <c r="E154" s="33">
        <v>10</v>
      </c>
      <c r="F154" s="11">
        <f t="shared" si="54"/>
        <v>10</v>
      </c>
      <c r="G154" s="11">
        <f t="shared" si="62"/>
        <v>20</v>
      </c>
      <c r="H154" s="33">
        <v>17.399999999999999</v>
      </c>
      <c r="I154" s="45">
        <f t="shared" si="60"/>
        <v>86.999999999999986</v>
      </c>
    </row>
    <row r="155" spans="1:9">
      <c r="A155" s="3"/>
      <c r="B155" s="10" t="s">
        <v>84</v>
      </c>
      <c r="C155" s="33">
        <v>0</v>
      </c>
      <c r="D155" s="33">
        <v>123</v>
      </c>
      <c r="E155" s="33">
        <v>0</v>
      </c>
      <c r="F155" s="11">
        <f t="shared" si="54"/>
        <v>123</v>
      </c>
      <c r="G155" s="11">
        <f t="shared" si="62"/>
        <v>123</v>
      </c>
      <c r="H155" s="33">
        <v>122.61</v>
      </c>
      <c r="I155" s="45">
        <f t="shared" si="60"/>
        <v>99.682926829268297</v>
      </c>
    </row>
    <row r="156" spans="1:9">
      <c r="A156" s="3"/>
      <c r="B156" s="207" t="s">
        <v>289</v>
      </c>
      <c r="C156" s="68">
        <v>2788</v>
      </c>
      <c r="D156" s="68">
        <v>2865.85</v>
      </c>
      <c r="E156" s="68">
        <v>1584.5</v>
      </c>
      <c r="F156" s="11">
        <f t="shared" si="54"/>
        <v>1281.3499999999999</v>
      </c>
      <c r="G156" s="63">
        <f t="shared" si="62"/>
        <v>2865.85</v>
      </c>
      <c r="H156" s="68">
        <v>2619.64</v>
      </c>
      <c r="I156" s="296">
        <f t="shared" si="60"/>
        <v>91.408831585742448</v>
      </c>
    </row>
    <row r="157" spans="1:9">
      <c r="A157" s="3"/>
      <c r="B157" s="67" t="s">
        <v>102</v>
      </c>
      <c r="C157" s="68">
        <v>20</v>
      </c>
      <c r="D157" s="68">
        <v>20</v>
      </c>
      <c r="E157" s="68">
        <v>10</v>
      </c>
      <c r="F157" s="11">
        <f t="shared" si="54"/>
        <v>10</v>
      </c>
      <c r="G157" s="63">
        <f t="shared" si="62"/>
        <v>20</v>
      </c>
      <c r="H157" s="68">
        <v>17.399999999999999</v>
      </c>
      <c r="I157" s="297">
        <f t="shared" si="60"/>
        <v>86.999999999999986</v>
      </c>
    </row>
    <row r="158" spans="1:9">
      <c r="A158" s="4">
        <v>8</v>
      </c>
      <c r="B158" s="16" t="s">
        <v>18</v>
      </c>
      <c r="C158" s="12">
        <f>C159+C160+C161+C162+C163</f>
        <v>6654</v>
      </c>
      <c r="D158" s="12">
        <f>D159+D160+D161+D162+D163+D164</f>
        <v>6827.71</v>
      </c>
      <c r="E158" s="12">
        <f>E159+E160+E161+E162+E163+E164</f>
        <v>3759.49</v>
      </c>
      <c r="F158" s="12">
        <f>F159+F160+F161+F162+F163+F164</f>
        <v>3068.2200000000003</v>
      </c>
      <c r="G158" s="12">
        <f>G159+G160+G161+G162+G163+G164</f>
        <v>6827.71</v>
      </c>
      <c r="H158" s="12">
        <f>H159+H160+H161+H162+H163+H164</f>
        <v>5894.96</v>
      </c>
      <c r="I158" s="18">
        <f t="shared" si="60"/>
        <v>86.338757797270233</v>
      </c>
    </row>
    <row r="159" spans="1:9">
      <c r="A159" s="3"/>
      <c r="B159" s="10" t="s">
        <v>37</v>
      </c>
      <c r="C159" s="13">
        <v>1615</v>
      </c>
      <c r="D159" s="13">
        <v>1329.25</v>
      </c>
      <c r="E159" s="13">
        <v>842</v>
      </c>
      <c r="F159" s="11">
        <f t="shared" si="54"/>
        <v>487.25</v>
      </c>
      <c r="G159" s="11">
        <f t="shared" ref="G159:G171" si="63">E159+F159</f>
        <v>1329.25</v>
      </c>
      <c r="H159" s="13">
        <v>1221.67</v>
      </c>
      <c r="I159" s="45">
        <f t="shared" si="60"/>
        <v>91.906714312582295</v>
      </c>
    </row>
    <row r="160" spans="1:9">
      <c r="A160" s="3"/>
      <c r="B160" s="10" t="s">
        <v>38</v>
      </c>
      <c r="C160" s="13">
        <v>1614</v>
      </c>
      <c r="D160" s="13">
        <v>1209.8</v>
      </c>
      <c r="E160" s="13">
        <v>746.1</v>
      </c>
      <c r="F160" s="11">
        <f t="shared" si="54"/>
        <v>463.69999999999993</v>
      </c>
      <c r="G160" s="11">
        <f t="shared" si="63"/>
        <v>1209.8</v>
      </c>
      <c r="H160" s="13">
        <v>1043.6600000000001</v>
      </c>
      <c r="I160" s="45">
        <f t="shared" si="60"/>
        <v>86.267151595305009</v>
      </c>
    </row>
    <row r="161" spans="1:9">
      <c r="A161" s="3"/>
      <c r="B161" s="10" t="s">
        <v>41</v>
      </c>
      <c r="C161" s="13">
        <v>3280</v>
      </c>
      <c r="D161" s="13">
        <v>3791.11</v>
      </c>
      <c r="E161" s="13">
        <v>2038.39</v>
      </c>
      <c r="F161" s="11">
        <v>1752.72</v>
      </c>
      <c r="G161" s="11">
        <f t="shared" si="63"/>
        <v>3791.11</v>
      </c>
      <c r="H161" s="13">
        <v>3313.93</v>
      </c>
      <c r="I161" s="45">
        <f t="shared" si="60"/>
        <v>87.413185056619298</v>
      </c>
    </row>
    <row r="162" spans="1:9">
      <c r="A162" s="3"/>
      <c r="B162" s="10" t="s">
        <v>45</v>
      </c>
      <c r="C162" s="13">
        <v>20</v>
      </c>
      <c r="D162" s="13">
        <v>20</v>
      </c>
      <c r="E162" s="13">
        <v>8</v>
      </c>
      <c r="F162" s="11">
        <f t="shared" si="54"/>
        <v>12</v>
      </c>
      <c r="G162" s="11">
        <f t="shared" si="63"/>
        <v>20</v>
      </c>
      <c r="H162" s="13">
        <v>16.350000000000001</v>
      </c>
      <c r="I162" s="45">
        <f t="shared" si="60"/>
        <v>81.750000000000014</v>
      </c>
    </row>
    <row r="163" spans="1:9">
      <c r="A163" s="3"/>
      <c r="B163" s="10" t="s">
        <v>84</v>
      </c>
      <c r="C163" s="13">
        <v>125</v>
      </c>
      <c r="D163" s="13">
        <v>485</v>
      </c>
      <c r="E163" s="13">
        <v>125</v>
      </c>
      <c r="F163" s="11">
        <f t="shared" si="54"/>
        <v>360</v>
      </c>
      <c r="G163" s="11">
        <f t="shared" si="63"/>
        <v>485</v>
      </c>
      <c r="H163" s="13">
        <v>306.77999999999997</v>
      </c>
      <c r="I163" s="45">
        <v>0</v>
      </c>
    </row>
    <row r="164" spans="1:9">
      <c r="A164" s="3"/>
      <c r="B164" s="10" t="s">
        <v>48</v>
      </c>
      <c r="C164" s="13">
        <v>0</v>
      </c>
      <c r="D164" s="13">
        <v>-7.45</v>
      </c>
      <c r="E164" s="13">
        <v>0</v>
      </c>
      <c r="F164" s="11">
        <f t="shared" si="54"/>
        <v>-7.45</v>
      </c>
      <c r="G164" s="11">
        <v>-7.45</v>
      </c>
      <c r="H164" s="13">
        <v>-7.43</v>
      </c>
      <c r="I164" s="45">
        <v>0</v>
      </c>
    </row>
    <row r="165" spans="1:9">
      <c r="A165" s="3"/>
      <c r="B165" s="67" t="s">
        <v>103</v>
      </c>
      <c r="C165" s="68">
        <v>1770</v>
      </c>
      <c r="D165" s="68">
        <v>1489.61</v>
      </c>
      <c r="E165" s="68">
        <v>901.97</v>
      </c>
      <c r="F165" s="11">
        <f t="shared" si="54"/>
        <v>587.63999999999987</v>
      </c>
      <c r="G165" s="63">
        <f t="shared" si="63"/>
        <v>1489.61</v>
      </c>
      <c r="H165" s="296">
        <v>1428.39</v>
      </c>
      <c r="I165" s="297">
        <f t="shared" ref="I165:I203" si="64">H165/G165*100</f>
        <v>95.890199448177725</v>
      </c>
    </row>
    <row r="166" spans="1:9">
      <c r="A166" s="3"/>
      <c r="B166" s="67" t="s">
        <v>104</v>
      </c>
      <c r="C166" s="68">
        <v>280</v>
      </c>
      <c r="D166" s="68">
        <v>234.58</v>
      </c>
      <c r="E166" s="68">
        <v>136</v>
      </c>
      <c r="F166" s="11">
        <f t="shared" si="54"/>
        <v>98.580000000000013</v>
      </c>
      <c r="G166" s="63">
        <f t="shared" si="63"/>
        <v>234.58</v>
      </c>
      <c r="H166" s="296">
        <v>218.62</v>
      </c>
      <c r="I166" s="297">
        <f t="shared" si="64"/>
        <v>93.196350925057544</v>
      </c>
    </row>
    <row r="167" spans="1:9">
      <c r="A167" s="3"/>
      <c r="B167" s="67" t="s">
        <v>109</v>
      </c>
      <c r="C167" s="68">
        <v>60</v>
      </c>
      <c r="D167" s="68">
        <v>55.1</v>
      </c>
      <c r="E167" s="68">
        <v>30</v>
      </c>
      <c r="F167" s="11">
        <f t="shared" si="54"/>
        <v>25.1</v>
      </c>
      <c r="G167" s="63">
        <f t="shared" si="63"/>
        <v>55.1</v>
      </c>
      <c r="H167" s="296">
        <v>46.15</v>
      </c>
      <c r="I167" s="297">
        <f t="shared" si="64"/>
        <v>83.756805807622499</v>
      </c>
    </row>
    <row r="168" spans="1:9">
      <c r="A168" s="3"/>
      <c r="B168" s="67" t="s">
        <v>105</v>
      </c>
      <c r="C168" s="68">
        <v>1230</v>
      </c>
      <c r="D168" s="68">
        <v>2066.92</v>
      </c>
      <c r="E168" s="68">
        <v>1000.42</v>
      </c>
      <c r="F168" s="11">
        <f t="shared" si="54"/>
        <v>1066.5</v>
      </c>
      <c r="G168" s="63">
        <f t="shared" si="63"/>
        <v>2066.92</v>
      </c>
      <c r="H168" s="296">
        <v>1666.92</v>
      </c>
      <c r="I168" s="297">
        <f t="shared" si="64"/>
        <v>80.647533528148159</v>
      </c>
    </row>
    <row r="169" spans="1:9">
      <c r="A169" s="3"/>
      <c r="B169" s="67" t="s">
        <v>106</v>
      </c>
      <c r="C169" s="68">
        <v>20</v>
      </c>
      <c r="D169" s="68">
        <v>20</v>
      </c>
      <c r="E169" s="68">
        <v>8</v>
      </c>
      <c r="F169" s="11">
        <f t="shared" si="54"/>
        <v>12</v>
      </c>
      <c r="G169" s="63">
        <f t="shared" si="63"/>
        <v>20</v>
      </c>
      <c r="H169" s="296">
        <v>16.350000000000001</v>
      </c>
      <c r="I169" s="297">
        <f t="shared" si="64"/>
        <v>81.750000000000014</v>
      </c>
    </row>
    <row r="170" spans="1:9">
      <c r="A170" s="3"/>
      <c r="B170" s="67" t="s">
        <v>356</v>
      </c>
      <c r="C170" s="68">
        <v>3094</v>
      </c>
      <c r="D170" s="68">
        <v>2730.8</v>
      </c>
      <c r="E170" s="68">
        <v>1584.5</v>
      </c>
      <c r="F170" s="11">
        <f t="shared" si="54"/>
        <v>1146.3000000000002</v>
      </c>
      <c r="G170" s="63">
        <f t="shared" si="63"/>
        <v>2730.8</v>
      </c>
      <c r="H170" s="296">
        <v>2339.25</v>
      </c>
      <c r="I170" s="297">
        <f t="shared" si="64"/>
        <v>85.661710853962205</v>
      </c>
    </row>
    <row r="171" spans="1:9">
      <c r="A171" s="3"/>
      <c r="B171" s="67" t="s">
        <v>108</v>
      </c>
      <c r="C171" s="68">
        <v>200</v>
      </c>
      <c r="D171" s="68">
        <v>230.7</v>
      </c>
      <c r="E171" s="68">
        <v>98.6</v>
      </c>
      <c r="F171" s="11">
        <f t="shared" si="54"/>
        <v>132.1</v>
      </c>
      <c r="G171" s="63">
        <f t="shared" si="63"/>
        <v>230.7</v>
      </c>
      <c r="H171" s="296">
        <v>179.28</v>
      </c>
      <c r="I171" s="297">
        <f t="shared" si="64"/>
        <v>77.711313394018205</v>
      </c>
    </row>
    <row r="172" spans="1:9">
      <c r="A172" s="4">
        <v>9</v>
      </c>
      <c r="B172" s="16" t="s">
        <v>17</v>
      </c>
      <c r="C172" s="12">
        <f>C173+C174+C175+C177+C176</f>
        <v>16482</v>
      </c>
      <c r="D172" s="12">
        <f>D173+D174+D175+D177+D176+D178+D179</f>
        <v>16643.75</v>
      </c>
      <c r="E172" s="12">
        <f>E173+E174+E175+E177+E176</f>
        <v>8497.1</v>
      </c>
      <c r="F172" s="12">
        <f>F173+F174+F175+F177+F176+F178+F179</f>
        <v>8146.6500000000005</v>
      </c>
      <c r="G172" s="12">
        <f>G173+G174+G175+G177+G176+G178+G179</f>
        <v>16643.75</v>
      </c>
      <c r="H172" s="12">
        <f>H173+H174+H175+H177+H176+H178+H179</f>
        <v>11843.43</v>
      </c>
      <c r="I172" s="18">
        <f t="shared" si="64"/>
        <v>71.158422831393167</v>
      </c>
    </row>
    <row r="173" spans="1:9">
      <c r="A173" s="3"/>
      <c r="B173" s="10" t="s">
        <v>37</v>
      </c>
      <c r="C173" s="13">
        <v>8354</v>
      </c>
      <c r="D173" s="13">
        <v>7361.97</v>
      </c>
      <c r="E173" s="13">
        <v>4204.84</v>
      </c>
      <c r="F173" s="11">
        <f t="shared" si="54"/>
        <v>3157.13</v>
      </c>
      <c r="G173" s="11">
        <f t="shared" ref="G173:G186" si="65">E173+F173</f>
        <v>7361.97</v>
      </c>
      <c r="H173" s="13">
        <v>6575.04</v>
      </c>
      <c r="I173" s="45">
        <f t="shared" si="64"/>
        <v>89.31087738743841</v>
      </c>
    </row>
    <row r="174" spans="1:9">
      <c r="A174" s="3"/>
      <c r="B174" s="10" t="s">
        <v>38</v>
      </c>
      <c r="C174" s="13">
        <v>1690</v>
      </c>
      <c r="D174" s="13">
        <v>1646.89</v>
      </c>
      <c r="E174" s="13">
        <v>903.26</v>
      </c>
      <c r="F174" s="11">
        <f t="shared" si="54"/>
        <v>743.63000000000011</v>
      </c>
      <c r="G174" s="11">
        <f t="shared" si="65"/>
        <v>1646.89</v>
      </c>
      <c r="H174" s="13">
        <v>1419.57</v>
      </c>
      <c r="I174" s="45">
        <f t="shared" si="64"/>
        <v>86.19701376533952</v>
      </c>
    </row>
    <row r="175" spans="1:9">
      <c r="A175" s="3"/>
      <c r="B175" s="10" t="s">
        <v>41</v>
      </c>
      <c r="C175" s="13">
        <v>468</v>
      </c>
      <c r="D175" s="13">
        <v>462.34</v>
      </c>
      <c r="E175" s="13">
        <v>228</v>
      </c>
      <c r="F175" s="11">
        <v>234.34</v>
      </c>
      <c r="G175" s="11">
        <f t="shared" si="65"/>
        <v>462.34000000000003</v>
      </c>
      <c r="H175" s="13">
        <v>402.5</v>
      </c>
      <c r="I175" s="45">
        <f t="shared" si="64"/>
        <v>87.057144093091651</v>
      </c>
    </row>
    <row r="176" spans="1:9">
      <c r="A176" s="3"/>
      <c r="B176" s="10" t="s">
        <v>304</v>
      </c>
      <c r="C176" s="13">
        <v>3077</v>
      </c>
      <c r="D176" s="13">
        <v>3782</v>
      </c>
      <c r="E176" s="13">
        <v>1540</v>
      </c>
      <c r="F176" s="11">
        <f t="shared" si="54"/>
        <v>2242</v>
      </c>
      <c r="G176" s="11">
        <f t="shared" si="65"/>
        <v>3782</v>
      </c>
      <c r="H176" s="13">
        <v>1072.1400000000001</v>
      </c>
      <c r="I176" s="45">
        <f t="shared" si="64"/>
        <v>28.34849286092015</v>
      </c>
    </row>
    <row r="177" spans="1:9">
      <c r="A177" s="3"/>
      <c r="B177" s="10" t="s">
        <v>39</v>
      </c>
      <c r="C177" s="13">
        <v>2893</v>
      </c>
      <c r="D177" s="13">
        <v>3109</v>
      </c>
      <c r="E177" s="13">
        <v>1621</v>
      </c>
      <c r="F177" s="11">
        <f t="shared" si="54"/>
        <v>1488</v>
      </c>
      <c r="G177" s="11">
        <f t="shared" si="65"/>
        <v>3109</v>
      </c>
      <c r="H177" s="13">
        <v>2399.33</v>
      </c>
      <c r="I177" s="45">
        <f t="shared" si="64"/>
        <v>77.173689289160492</v>
      </c>
    </row>
    <row r="178" spans="1:9">
      <c r="A178" s="3"/>
      <c r="B178" s="10" t="s">
        <v>84</v>
      </c>
      <c r="C178" s="13">
        <v>0</v>
      </c>
      <c r="D178" s="13">
        <v>300</v>
      </c>
      <c r="E178" s="13">
        <v>0</v>
      </c>
      <c r="F178" s="11">
        <f t="shared" si="54"/>
        <v>300</v>
      </c>
      <c r="G178" s="11">
        <f t="shared" si="65"/>
        <v>300</v>
      </c>
      <c r="H178" s="13">
        <v>0</v>
      </c>
      <c r="I178" s="45"/>
    </row>
    <row r="179" spans="1:9">
      <c r="A179" s="3"/>
      <c r="B179" s="10" t="s">
        <v>48</v>
      </c>
      <c r="C179" s="13">
        <v>0</v>
      </c>
      <c r="D179" s="13">
        <v>-18.45</v>
      </c>
      <c r="E179" s="13">
        <v>0</v>
      </c>
      <c r="F179" s="11">
        <v>-18.45</v>
      </c>
      <c r="G179" s="11">
        <v>-18.45</v>
      </c>
      <c r="H179" s="13">
        <v>-25.15</v>
      </c>
      <c r="I179" s="45">
        <v>0</v>
      </c>
    </row>
    <row r="180" spans="1:9">
      <c r="A180" s="3"/>
      <c r="B180" s="67" t="s">
        <v>110</v>
      </c>
      <c r="C180" s="68">
        <v>3929</v>
      </c>
      <c r="D180" s="68">
        <v>5144.34</v>
      </c>
      <c r="E180" s="68">
        <v>2038</v>
      </c>
      <c r="F180" s="11">
        <f t="shared" si="54"/>
        <v>3106.34</v>
      </c>
      <c r="G180" s="63">
        <f t="shared" si="65"/>
        <v>5144.34</v>
      </c>
      <c r="H180" s="296">
        <v>2174.7600000000002</v>
      </c>
      <c r="I180" s="64">
        <f t="shared" si="64"/>
        <v>42.274810762896706</v>
      </c>
    </row>
    <row r="181" spans="1:9">
      <c r="A181" s="3"/>
      <c r="B181" s="67" t="s">
        <v>111</v>
      </c>
      <c r="C181" s="68">
        <v>7823</v>
      </c>
      <c r="D181" s="68">
        <v>7094.83</v>
      </c>
      <c r="E181" s="68">
        <v>3708.3</v>
      </c>
      <c r="F181" s="11">
        <f t="shared" si="54"/>
        <v>3386.5299999999997</v>
      </c>
      <c r="G181" s="63">
        <f t="shared" si="65"/>
        <v>7094.83</v>
      </c>
      <c r="H181" s="296">
        <v>6143.61</v>
      </c>
      <c r="I181" s="64">
        <f t="shared" si="64"/>
        <v>86.592772483625396</v>
      </c>
    </row>
    <row r="182" spans="1:9">
      <c r="A182" s="3"/>
      <c r="B182" s="67" t="s">
        <v>112</v>
      </c>
      <c r="C182" s="68">
        <v>480</v>
      </c>
      <c r="D182" s="68">
        <v>480</v>
      </c>
      <c r="E182" s="68">
        <v>230</v>
      </c>
      <c r="F182" s="11">
        <f t="shared" si="54"/>
        <v>250</v>
      </c>
      <c r="G182" s="63">
        <f t="shared" si="65"/>
        <v>480</v>
      </c>
      <c r="H182" s="296">
        <v>164.94</v>
      </c>
      <c r="I182" s="64">
        <f t="shared" si="64"/>
        <v>34.362500000000004</v>
      </c>
    </row>
    <row r="183" spans="1:9">
      <c r="A183" s="3"/>
      <c r="B183" s="67" t="s">
        <v>113</v>
      </c>
      <c r="C183" s="68">
        <v>776</v>
      </c>
      <c r="D183" s="68">
        <v>727.42</v>
      </c>
      <c r="E183" s="68">
        <v>453.39</v>
      </c>
      <c r="F183" s="11">
        <f t="shared" si="54"/>
        <v>274.02999999999997</v>
      </c>
      <c r="G183" s="63">
        <f t="shared" si="65"/>
        <v>727.42</v>
      </c>
      <c r="H183" s="296">
        <v>630.71</v>
      </c>
      <c r="I183" s="64">
        <f t="shared" si="64"/>
        <v>86.705067223887184</v>
      </c>
    </row>
    <row r="184" spans="1:9">
      <c r="A184" s="3"/>
      <c r="B184" s="67" t="s">
        <v>114</v>
      </c>
      <c r="C184" s="68">
        <v>733</v>
      </c>
      <c r="D184" s="68">
        <v>733</v>
      </c>
      <c r="E184" s="68">
        <v>477</v>
      </c>
      <c r="F184" s="11">
        <f>D184-E184</f>
        <v>256</v>
      </c>
      <c r="G184" s="63">
        <f t="shared" si="65"/>
        <v>733</v>
      </c>
      <c r="H184" s="296">
        <v>589.15</v>
      </c>
      <c r="I184" s="64">
        <f t="shared" si="64"/>
        <v>80.375170532060025</v>
      </c>
    </row>
    <row r="185" spans="1:9">
      <c r="A185" s="3"/>
      <c r="B185" s="67" t="s">
        <v>115</v>
      </c>
      <c r="C185" s="68">
        <v>1155</v>
      </c>
      <c r="D185" s="68">
        <v>1116.5</v>
      </c>
      <c r="E185" s="68">
        <v>570.96</v>
      </c>
      <c r="F185" s="11">
        <f>D185-E185</f>
        <v>545.54</v>
      </c>
      <c r="G185" s="63">
        <f t="shared" si="65"/>
        <v>1116.5</v>
      </c>
      <c r="H185" s="296">
        <v>954.2</v>
      </c>
      <c r="I185" s="64">
        <f t="shared" si="64"/>
        <v>85.463502015226155</v>
      </c>
    </row>
    <row r="186" spans="1:9">
      <c r="A186" s="3"/>
      <c r="B186" s="67" t="s">
        <v>116</v>
      </c>
      <c r="C186" s="68">
        <v>1586</v>
      </c>
      <c r="D186" s="68">
        <v>1347.66</v>
      </c>
      <c r="E186" s="68">
        <v>1019.45</v>
      </c>
      <c r="F186" s="11">
        <f>D186-E186</f>
        <v>328.21000000000004</v>
      </c>
      <c r="G186" s="63">
        <f t="shared" si="65"/>
        <v>1347.66</v>
      </c>
      <c r="H186" s="296">
        <v>1186.06</v>
      </c>
      <c r="I186" s="64">
        <f t="shared" si="64"/>
        <v>88.008844960895175</v>
      </c>
    </row>
    <row r="187" spans="1:9">
      <c r="A187" s="4">
        <v>10</v>
      </c>
      <c r="B187" s="16" t="s">
        <v>16</v>
      </c>
      <c r="C187" s="12">
        <f>C188+C189+C191+C190</f>
        <v>18827</v>
      </c>
      <c r="D187" s="12">
        <f>D188+D189+D191+D190+D192</f>
        <v>12682.420000000002</v>
      </c>
      <c r="E187" s="12">
        <f>E188+E189+E191+E190+E192</f>
        <v>9875.83</v>
      </c>
      <c r="F187" s="12">
        <f>F188+F189+F191+F190+F192</f>
        <v>2806.5899999999997</v>
      </c>
      <c r="G187" s="12">
        <f>G188+G189+G191+G190+G192</f>
        <v>12682.419999999998</v>
      </c>
      <c r="H187" s="12">
        <f>H188+H189+H191+H190+H192</f>
        <v>10776.13</v>
      </c>
      <c r="I187" s="18">
        <f t="shared" si="64"/>
        <v>84.969035878010672</v>
      </c>
    </row>
    <row r="188" spans="1:9">
      <c r="A188" s="3"/>
      <c r="B188" s="10" t="s">
        <v>37</v>
      </c>
      <c r="C188" s="13">
        <v>3133</v>
      </c>
      <c r="D188" s="13">
        <v>2293.96</v>
      </c>
      <c r="E188" s="13">
        <v>1618.5</v>
      </c>
      <c r="F188" s="11">
        <f>D188-E188</f>
        <v>675.46</v>
      </c>
      <c r="G188" s="11">
        <f t="shared" ref="G188:G195" si="66">E188+F188</f>
        <v>2293.96</v>
      </c>
      <c r="H188" s="13">
        <v>2185.9</v>
      </c>
      <c r="I188" s="45">
        <f t="shared" si="64"/>
        <v>95.289368602765521</v>
      </c>
    </row>
    <row r="189" spans="1:9">
      <c r="A189" s="3"/>
      <c r="B189" s="10" t="s">
        <v>38</v>
      </c>
      <c r="C189" s="13">
        <v>13373</v>
      </c>
      <c r="D189" s="13">
        <v>8662.1200000000008</v>
      </c>
      <c r="E189" s="13">
        <v>6487.33</v>
      </c>
      <c r="F189" s="11">
        <v>2174.79</v>
      </c>
      <c r="G189" s="11">
        <f t="shared" si="66"/>
        <v>8662.119999999999</v>
      </c>
      <c r="H189" s="13">
        <v>7279.86</v>
      </c>
      <c r="I189" s="45">
        <f t="shared" si="64"/>
        <v>84.042474590515965</v>
      </c>
    </row>
    <row r="190" spans="1:9">
      <c r="A190" s="3"/>
      <c r="B190" s="10" t="s">
        <v>84</v>
      </c>
      <c r="C190" s="13">
        <v>2345</v>
      </c>
      <c r="D190" s="13">
        <v>2050.6999999999998</v>
      </c>
      <c r="E190" s="13">
        <v>1794</v>
      </c>
      <c r="F190" s="11">
        <v>256.7</v>
      </c>
      <c r="G190" s="11">
        <f t="shared" si="66"/>
        <v>2050.6999999999998</v>
      </c>
      <c r="H190" s="13">
        <v>1629.56</v>
      </c>
      <c r="I190" s="45">
        <f t="shared" si="64"/>
        <v>79.463597795874591</v>
      </c>
    </row>
    <row r="191" spans="1:9">
      <c r="A191" s="3"/>
      <c r="B191" s="10" t="s">
        <v>48</v>
      </c>
      <c r="C191" s="13">
        <v>-24</v>
      </c>
      <c r="D191" s="13">
        <v>-334.36</v>
      </c>
      <c r="E191" s="13">
        <v>-24</v>
      </c>
      <c r="F191" s="11">
        <v>-310.36</v>
      </c>
      <c r="G191" s="11">
        <f t="shared" si="66"/>
        <v>-334.36</v>
      </c>
      <c r="H191" s="13">
        <v>-328.29</v>
      </c>
      <c r="I191" s="45">
        <f t="shared" si="64"/>
        <v>98.184591458308418</v>
      </c>
    </row>
    <row r="192" spans="1:9">
      <c r="A192" s="3"/>
      <c r="B192" s="10" t="s">
        <v>256</v>
      </c>
      <c r="C192" s="13">
        <v>0</v>
      </c>
      <c r="D192" s="13">
        <v>10</v>
      </c>
      <c r="E192" s="13">
        <v>0</v>
      </c>
      <c r="F192" s="11">
        <v>10</v>
      </c>
      <c r="G192" s="11">
        <f>E192+F192</f>
        <v>10</v>
      </c>
      <c r="H192" s="13">
        <v>9.1</v>
      </c>
      <c r="I192" s="45">
        <f>H192/G192*100</f>
        <v>90.999999999999986</v>
      </c>
    </row>
    <row r="193" spans="1:9">
      <c r="A193" s="3"/>
      <c r="B193" s="67" t="s">
        <v>117</v>
      </c>
      <c r="C193" s="68">
        <v>1323</v>
      </c>
      <c r="D193" s="68">
        <v>413.81</v>
      </c>
      <c r="E193" s="68">
        <v>400</v>
      </c>
      <c r="F193" s="11">
        <f>D193-E193</f>
        <v>13.810000000000002</v>
      </c>
      <c r="G193" s="63">
        <f t="shared" si="66"/>
        <v>413.81</v>
      </c>
      <c r="H193" s="296">
        <v>196.58</v>
      </c>
      <c r="I193" s="297">
        <f t="shared" si="64"/>
        <v>47.504893550180036</v>
      </c>
    </row>
    <row r="194" spans="1:9">
      <c r="A194" s="3"/>
      <c r="B194" s="67" t="s">
        <v>118</v>
      </c>
      <c r="C194" s="68">
        <v>5500</v>
      </c>
      <c r="D194" s="68">
        <v>5099.68</v>
      </c>
      <c r="E194" s="68">
        <v>3090</v>
      </c>
      <c r="F194" s="11">
        <f>D194-E194</f>
        <v>2009.6800000000003</v>
      </c>
      <c r="G194" s="63">
        <f t="shared" si="66"/>
        <v>5099.68</v>
      </c>
      <c r="H194" s="296">
        <v>4461.55</v>
      </c>
      <c r="I194" s="297">
        <f t="shared" si="64"/>
        <v>87.48686192074797</v>
      </c>
    </row>
    <row r="195" spans="1:9">
      <c r="A195" s="3"/>
      <c r="B195" s="67" t="s">
        <v>119</v>
      </c>
      <c r="C195" s="68">
        <v>12004</v>
      </c>
      <c r="D195" s="68">
        <v>7168.93</v>
      </c>
      <c r="E195" s="68">
        <v>6385.83</v>
      </c>
      <c r="F195" s="11">
        <f>D195-E195</f>
        <v>783.10000000000036</v>
      </c>
      <c r="G195" s="63">
        <f t="shared" si="66"/>
        <v>7168.93</v>
      </c>
      <c r="H195" s="296">
        <v>6118</v>
      </c>
      <c r="I195" s="297">
        <f t="shared" si="64"/>
        <v>85.340490142880455</v>
      </c>
    </row>
    <row r="196" spans="1:9">
      <c r="A196" s="4">
        <v>11</v>
      </c>
      <c r="B196" s="16" t="s">
        <v>15</v>
      </c>
      <c r="C196" s="12">
        <f>C198+C199+C197</f>
        <v>3512</v>
      </c>
      <c r="D196" s="12">
        <f>D198+D199+D197+D200</f>
        <v>2726.9</v>
      </c>
      <c r="E196" s="12">
        <f>E198+E199+E197+E200</f>
        <v>1650</v>
      </c>
      <c r="F196" s="12">
        <f>F198+F199+F197+F200</f>
        <v>1076.9000000000001</v>
      </c>
      <c r="G196" s="12">
        <f>G198+G199+G197+G200</f>
        <v>2726.9</v>
      </c>
      <c r="H196" s="12">
        <f>H198+H199+H197+H200</f>
        <v>2382.88</v>
      </c>
      <c r="I196" s="18">
        <f t="shared" si="64"/>
        <v>87.384209175253957</v>
      </c>
    </row>
    <row r="197" spans="1:9">
      <c r="A197" s="4"/>
      <c r="B197" s="10" t="s">
        <v>37</v>
      </c>
      <c r="C197" s="33">
        <v>1207.5</v>
      </c>
      <c r="D197" s="33">
        <v>788.4</v>
      </c>
      <c r="E197" s="33">
        <v>402.5</v>
      </c>
      <c r="F197" s="11">
        <f t="shared" ref="F197:F202" si="67">D197-E197</f>
        <v>385.9</v>
      </c>
      <c r="G197" s="11">
        <f>E197+F197</f>
        <v>788.4</v>
      </c>
      <c r="H197" s="33">
        <v>677.01</v>
      </c>
      <c r="I197" s="45">
        <v>0</v>
      </c>
    </row>
    <row r="198" spans="1:9">
      <c r="A198" s="3"/>
      <c r="B198" s="10" t="s">
        <v>38</v>
      </c>
      <c r="C198" s="13">
        <v>2204.5</v>
      </c>
      <c r="D198" s="13">
        <v>1792.5</v>
      </c>
      <c r="E198" s="13">
        <v>1147.5</v>
      </c>
      <c r="F198" s="11">
        <v>645</v>
      </c>
      <c r="G198" s="11">
        <f>E198+F198</f>
        <v>1792.5</v>
      </c>
      <c r="H198" s="13">
        <v>1563.66</v>
      </c>
      <c r="I198" s="45">
        <f t="shared" si="64"/>
        <v>87.233472803347283</v>
      </c>
    </row>
    <row r="199" spans="1:9">
      <c r="A199" s="3"/>
      <c r="B199" s="10" t="s">
        <v>256</v>
      </c>
      <c r="C199" s="13">
        <v>100</v>
      </c>
      <c r="D199" s="13">
        <v>100</v>
      </c>
      <c r="E199" s="13">
        <v>100</v>
      </c>
      <c r="F199" s="11">
        <f t="shared" si="67"/>
        <v>0</v>
      </c>
      <c r="G199" s="11">
        <f>E199+F199</f>
        <v>100</v>
      </c>
      <c r="H199" s="13">
        <v>100</v>
      </c>
      <c r="I199" s="45">
        <f t="shared" si="64"/>
        <v>100</v>
      </c>
    </row>
    <row r="200" spans="1:9">
      <c r="A200" s="3"/>
      <c r="B200" s="10" t="s">
        <v>84</v>
      </c>
      <c r="C200" s="13">
        <v>0</v>
      </c>
      <c r="D200" s="13">
        <v>46</v>
      </c>
      <c r="E200" s="13">
        <v>0</v>
      </c>
      <c r="F200" s="11">
        <f t="shared" si="67"/>
        <v>46</v>
      </c>
      <c r="G200" s="11">
        <v>46</v>
      </c>
      <c r="H200" s="13">
        <v>42.21</v>
      </c>
      <c r="I200" s="45">
        <f t="shared" si="64"/>
        <v>91.760869565217391</v>
      </c>
    </row>
    <row r="201" spans="1:9">
      <c r="A201" s="3"/>
      <c r="B201" s="67" t="s">
        <v>120</v>
      </c>
      <c r="C201" s="68">
        <v>3300</v>
      </c>
      <c r="D201" s="68">
        <v>2726.9</v>
      </c>
      <c r="E201" s="68">
        <v>1650</v>
      </c>
      <c r="F201" s="11">
        <f t="shared" si="67"/>
        <v>1076.9000000000001</v>
      </c>
      <c r="G201" s="63">
        <f>E201+F201</f>
        <v>2726.9</v>
      </c>
      <c r="H201" s="68">
        <v>2382.88</v>
      </c>
      <c r="I201" s="297">
        <f t="shared" si="64"/>
        <v>87.384209175253957</v>
      </c>
    </row>
    <row r="202" spans="1:9">
      <c r="A202" s="3"/>
      <c r="B202" s="67" t="s">
        <v>121</v>
      </c>
      <c r="C202" s="68">
        <v>212</v>
      </c>
      <c r="D202" s="68">
        <v>0</v>
      </c>
      <c r="E202" s="68">
        <v>0</v>
      </c>
      <c r="F202" s="11">
        <f t="shared" si="67"/>
        <v>0</v>
      </c>
      <c r="G202" s="63">
        <f>E202+F202</f>
        <v>0</v>
      </c>
      <c r="H202" s="68">
        <v>0</v>
      </c>
      <c r="I202" s="297">
        <v>0</v>
      </c>
    </row>
    <row r="203" spans="1:9">
      <c r="A203" s="4">
        <v>12</v>
      </c>
      <c r="B203" s="16" t="s">
        <v>14</v>
      </c>
      <c r="C203" s="12">
        <f t="shared" ref="C203:H203" si="68">C204</f>
        <v>3907</v>
      </c>
      <c r="D203" s="12">
        <f t="shared" si="68"/>
        <v>3507</v>
      </c>
      <c r="E203" s="12">
        <f t="shared" si="68"/>
        <v>1882</v>
      </c>
      <c r="F203" s="12">
        <f t="shared" si="68"/>
        <v>1625</v>
      </c>
      <c r="G203" s="12">
        <f t="shared" si="68"/>
        <v>3507</v>
      </c>
      <c r="H203" s="12">
        <f t="shared" si="68"/>
        <v>1997.63</v>
      </c>
      <c r="I203" s="18">
        <f t="shared" si="64"/>
        <v>56.96122041631024</v>
      </c>
    </row>
    <row r="204" spans="1:9">
      <c r="A204" s="4"/>
      <c r="B204" s="16" t="s">
        <v>79</v>
      </c>
      <c r="C204" s="57">
        <v>3907</v>
      </c>
      <c r="D204" s="57">
        <v>3507</v>
      </c>
      <c r="E204" s="57">
        <v>1882</v>
      </c>
      <c r="F204" s="11">
        <v>1625</v>
      </c>
      <c r="G204" s="11">
        <f>E204+F204</f>
        <v>3507</v>
      </c>
      <c r="H204" s="57">
        <v>1997.63</v>
      </c>
      <c r="I204" s="45">
        <f>H204/G204*100</f>
        <v>56.96122041631024</v>
      </c>
    </row>
    <row r="205" spans="1:9">
      <c r="A205" s="4"/>
      <c r="B205" s="66" t="s">
        <v>122</v>
      </c>
      <c r="C205" s="65">
        <v>1602</v>
      </c>
      <c r="D205" s="65">
        <v>1602</v>
      </c>
      <c r="E205" s="65">
        <v>1602</v>
      </c>
      <c r="F205" s="11">
        <f>D205-E205</f>
        <v>0</v>
      </c>
      <c r="G205" s="68">
        <f>E205+F205</f>
        <v>1602</v>
      </c>
      <c r="H205" s="65">
        <v>1602</v>
      </c>
      <c r="I205" s="296">
        <f>H205/G205*100</f>
        <v>100</v>
      </c>
    </row>
    <row r="206" spans="1:9">
      <c r="A206" s="4"/>
      <c r="B206" s="66" t="s">
        <v>251</v>
      </c>
      <c r="C206" s="65">
        <v>138</v>
      </c>
      <c r="D206" s="65">
        <v>138</v>
      </c>
      <c r="E206" s="65">
        <v>0</v>
      </c>
      <c r="F206" s="11">
        <f>D206-E206</f>
        <v>138</v>
      </c>
      <c r="G206" s="68">
        <f>E206+F206</f>
        <v>138</v>
      </c>
      <c r="H206" s="65">
        <v>0</v>
      </c>
      <c r="I206" s="46">
        <v>0</v>
      </c>
    </row>
    <row r="207" spans="1:9">
      <c r="A207" s="4"/>
      <c r="B207" s="66" t="s">
        <v>252</v>
      </c>
      <c r="C207" s="65">
        <v>2167</v>
      </c>
      <c r="D207" s="65">
        <v>2167</v>
      </c>
      <c r="E207" s="65">
        <v>280</v>
      </c>
      <c r="F207" s="11">
        <f>D207-E207</f>
        <v>1887</v>
      </c>
      <c r="G207" s="68">
        <f>E207+F207</f>
        <v>2167</v>
      </c>
      <c r="H207" s="65">
        <v>395.63</v>
      </c>
      <c r="I207" s="296">
        <f>H207/G207*100</f>
        <v>18.257037378864791</v>
      </c>
    </row>
    <row r="208" spans="1:9">
      <c r="A208" s="4">
        <v>13</v>
      </c>
      <c r="B208" s="16" t="s">
        <v>13</v>
      </c>
      <c r="C208" s="12">
        <f>C209+C212</f>
        <v>28860</v>
      </c>
      <c r="D208" s="12">
        <f>D209+D212+D214+D213</f>
        <v>36025.269999999997</v>
      </c>
      <c r="E208" s="12">
        <f>E209+E212+E214+E213</f>
        <v>19452</v>
      </c>
      <c r="F208" s="12">
        <f>F209+F212+F214+F213</f>
        <v>16573.27</v>
      </c>
      <c r="G208" s="12">
        <f>G209+G212+G214+G213</f>
        <v>36025.269999999997</v>
      </c>
      <c r="H208" s="12">
        <f>H209+H212+H214+H213</f>
        <v>30411.119999999999</v>
      </c>
      <c r="I208" s="18">
        <f t="shared" ref="I208:I221" si="69">H208/G208*100</f>
        <v>84.416077936404093</v>
      </c>
    </row>
    <row r="209" spans="1:9">
      <c r="A209" s="3"/>
      <c r="B209" s="10" t="s">
        <v>46</v>
      </c>
      <c r="C209" s="13">
        <v>28426</v>
      </c>
      <c r="D209" s="13">
        <f>D210+D211</f>
        <v>30600</v>
      </c>
      <c r="E209" s="13">
        <v>19300</v>
      </c>
      <c r="F209" s="11">
        <f t="shared" ref="F209:F216" si="70">D209-E209</f>
        <v>11300</v>
      </c>
      <c r="G209" s="11">
        <f t="shared" ref="G209:G216" si="71">E209+F209</f>
        <v>30600</v>
      </c>
      <c r="H209" s="13">
        <f>H210+H211</f>
        <v>26614.799999999999</v>
      </c>
      <c r="I209" s="45">
        <f t="shared" si="69"/>
        <v>86.976470588235287</v>
      </c>
    </row>
    <row r="210" spans="1:9">
      <c r="A210" s="3"/>
      <c r="B210" s="304" t="s">
        <v>305</v>
      </c>
      <c r="C210" s="68">
        <v>17426</v>
      </c>
      <c r="D210" s="68">
        <v>19600</v>
      </c>
      <c r="E210" s="68">
        <v>12500</v>
      </c>
      <c r="F210" s="11">
        <f t="shared" si="70"/>
        <v>7100</v>
      </c>
      <c r="G210" s="63">
        <f t="shared" si="71"/>
        <v>19600</v>
      </c>
      <c r="H210" s="68">
        <v>20008.8</v>
      </c>
      <c r="I210" s="296">
        <f t="shared" si="69"/>
        <v>102.08571428571429</v>
      </c>
    </row>
    <row r="211" spans="1:9">
      <c r="A211" s="3"/>
      <c r="B211" s="304" t="s">
        <v>306</v>
      </c>
      <c r="C211" s="68">
        <v>11000</v>
      </c>
      <c r="D211" s="68">
        <v>11000</v>
      </c>
      <c r="E211" s="68">
        <v>6800</v>
      </c>
      <c r="F211" s="11">
        <f t="shared" si="70"/>
        <v>4200</v>
      </c>
      <c r="G211" s="63">
        <f t="shared" si="71"/>
        <v>11000</v>
      </c>
      <c r="H211" s="68">
        <v>6606</v>
      </c>
      <c r="I211" s="296">
        <f t="shared" si="69"/>
        <v>60.054545454545448</v>
      </c>
    </row>
    <row r="212" spans="1:9">
      <c r="A212" s="3"/>
      <c r="B212" s="10" t="s">
        <v>84</v>
      </c>
      <c r="C212" s="13">
        <v>434</v>
      </c>
      <c r="D212" s="13">
        <v>3127</v>
      </c>
      <c r="E212" s="13">
        <v>152</v>
      </c>
      <c r="F212" s="11">
        <v>2975</v>
      </c>
      <c r="G212" s="59">
        <f t="shared" si="71"/>
        <v>3127</v>
      </c>
      <c r="H212" s="13">
        <v>1498.04</v>
      </c>
      <c r="I212" s="45">
        <f t="shared" si="69"/>
        <v>47.906619763351458</v>
      </c>
    </row>
    <row r="213" spans="1:9">
      <c r="A213" s="3"/>
      <c r="B213" s="10" t="s">
        <v>256</v>
      </c>
      <c r="C213" s="13">
        <v>0</v>
      </c>
      <c r="D213" s="13">
        <v>2300</v>
      </c>
      <c r="E213" s="13">
        <v>0</v>
      </c>
      <c r="F213" s="11">
        <f t="shared" si="70"/>
        <v>2300</v>
      </c>
      <c r="G213" s="11">
        <f>E213+F213</f>
        <v>2300</v>
      </c>
      <c r="H213" s="13">
        <v>2300</v>
      </c>
      <c r="I213" s="45">
        <f t="shared" si="69"/>
        <v>100</v>
      </c>
    </row>
    <row r="214" spans="1:9">
      <c r="A214" s="3"/>
      <c r="B214" s="10" t="s">
        <v>48</v>
      </c>
      <c r="C214" s="13">
        <v>0</v>
      </c>
      <c r="D214" s="13">
        <v>-1.73</v>
      </c>
      <c r="E214" s="13">
        <v>0</v>
      </c>
      <c r="F214" s="11">
        <f t="shared" si="70"/>
        <v>-1.73</v>
      </c>
      <c r="G214" s="59">
        <v>-1.73</v>
      </c>
      <c r="H214" s="13">
        <v>-1.72</v>
      </c>
      <c r="I214" s="45">
        <f t="shared" si="69"/>
        <v>99.421965317919074</v>
      </c>
    </row>
    <row r="215" spans="1:9">
      <c r="A215" s="3"/>
      <c r="B215" s="67" t="s">
        <v>123</v>
      </c>
      <c r="C215" s="68">
        <v>28860</v>
      </c>
      <c r="D215" s="68">
        <v>36025.269999999997</v>
      </c>
      <c r="E215" s="68">
        <v>19452</v>
      </c>
      <c r="F215" s="11">
        <f t="shared" si="70"/>
        <v>16573.269999999997</v>
      </c>
      <c r="G215" s="63">
        <v>35998.269999999997</v>
      </c>
      <c r="H215" s="68">
        <v>30411.119999999999</v>
      </c>
      <c r="I215" s="297">
        <f t="shared" si="69"/>
        <v>84.479393037498753</v>
      </c>
    </row>
    <row r="216" spans="1:9">
      <c r="A216" s="4">
        <v>14</v>
      </c>
      <c r="B216" s="17" t="s">
        <v>12</v>
      </c>
      <c r="C216" s="18">
        <v>30</v>
      </c>
      <c r="D216" s="18">
        <v>27.5</v>
      </c>
      <c r="E216" s="18">
        <v>16</v>
      </c>
      <c r="F216" s="12">
        <f t="shared" si="70"/>
        <v>11.5</v>
      </c>
      <c r="G216" s="12">
        <f t="shared" si="71"/>
        <v>27.5</v>
      </c>
      <c r="H216" s="18">
        <v>25.08</v>
      </c>
      <c r="I216" s="18">
        <f t="shared" si="69"/>
        <v>91.199999999999989</v>
      </c>
    </row>
    <row r="217" spans="1:9">
      <c r="A217" s="4">
        <v>15</v>
      </c>
      <c r="B217" s="17" t="s">
        <v>11</v>
      </c>
      <c r="C217" s="18">
        <f t="shared" ref="C217:H217" si="72">C218+C219+C220+C221</f>
        <v>3193</v>
      </c>
      <c r="D217" s="18">
        <f t="shared" si="72"/>
        <v>7081.53</v>
      </c>
      <c r="E217" s="18">
        <f t="shared" si="72"/>
        <v>2160.04</v>
      </c>
      <c r="F217" s="18">
        <f t="shared" si="72"/>
        <v>4921.49</v>
      </c>
      <c r="G217" s="18">
        <f t="shared" si="72"/>
        <v>7081.53</v>
      </c>
      <c r="H217" s="18">
        <f t="shared" si="72"/>
        <v>4556.8799999999992</v>
      </c>
      <c r="I217" s="18">
        <f t="shared" si="69"/>
        <v>64.348805978369072</v>
      </c>
    </row>
    <row r="218" spans="1:9">
      <c r="A218" s="3"/>
      <c r="B218" s="10" t="s">
        <v>37</v>
      </c>
      <c r="C218" s="19">
        <v>470</v>
      </c>
      <c r="D218" s="19">
        <v>367.22</v>
      </c>
      <c r="E218" s="19">
        <v>245</v>
      </c>
      <c r="F218" s="11">
        <f>D218-E218</f>
        <v>122.22000000000003</v>
      </c>
      <c r="G218" s="11">
        <f>E218+F218</f>
        <v>367.22</v>
      </c>
      <c r="H218" s="19">
        <v>331.16</v>
      </c>
      <c r="I218" s="45">
        <f t="shared" si="69"/>
        <v>90.180273405587926</v>
      </c>
    </row>
    <row r="219" spans="1:9">
      <c r="A219" s="3"/>
      <c r="B219" s="10" t="s">
        <v>38</v>
      </c>
      <c r="C219" s="19">
        <v>1465.96</v>
      </c>
      <c r="D219" s="19">
        <v>1795.56</v>
      </c>
      <c r="E219" s="19">
        <v>710</v>
      </c>
      <c r="F219" s="11">
        <f>D219-E219</f>
        <v>1085.56</v>
      </c>
      <c r="G219" s="11">
        <f>E219+F219</f>
        <v>1795.56</v>
      </c>
      <c r="H219" s="19">
        <v>1764.63</v>
      </c>
      <c r="I219" s="45">
        <f t="shared" si="69"/>
        <v>98.277417630154389</v>
      </c>
    </row>
    <row r="220" spans="1:9">
      <c r="A220" s="3"/>
      <c r="B220" s="10" t="s">
        <v>84</v>
      </c>
      <c r="C220" s="19">
        <v>1593</v>
      </c>
      <c r="D220" s="19">
        <v>5589.1</v>
      </c>
      <c r="E220" s="19">
        <v>1541</v>
      </c>
      <c r="F220" s="11">
        <v>4048.1</v>
      </c>
      <c r="G220" s="11">
        <f>E220+F220</f>
        <v>5589.1</v>
      </c>
      <c r="H220" s="19">
        <v>3131.43</v>
      </c>
      <c r="I220" s="45">
        <f t="shared" si="69"/>
        <v>56.027446279365186</v>
      </c>
    </row>
    <row r="221" spans="1:9">
      <c r="A221" s="3"/>
      <c r="B221" s="10" t="s">
        <v>48</v>
      </c>
      <c r="C221" s="19">
        <v>-335.96</v>
      </c>
      <c r="D221" s="19">
        <v>-670.35</v>
      </c>
      <c r="E221" s="19">
        <v>-335.96</v>
      </c>
      <c r="F221" s="11">
        <f>D221-E221</f>
        <v>-334.39000000000004</v>
      </c>
      <c r="G221" s="11">
        <f>E221+F221</f>
        <v>-670.35</v>
      </c>
      <c r="H221" s="19">
        <v>-670.34</v>
      </c>
      <c r="I221" s="296">
        <f t="shared" si="69"/>
        <v>99.998508241963151</v>
      </c>
    </row>
    <row r="222" spans="1:9">
      <c r="A222" s="3"/>
      <c r="B222" s="67" t="s">
        <v>124</v>
      </c>
      <c r="C222" s="296">
        <v>3305</v>
      </c>
      <c r="D222" s="296">
        <v>7081.53</v>
      </c>
      <c r="E222" s="296">
        <v>2160.04</v>
      </c>
      <c r="F222" s="11">
        <v>4921.49</v>
      </c>
      <c r="G222" s="63">
        <f>E222+F222</f>
        <v>7081.53</v>
      </c>
      <c r="H222" s="296">
        <v>4556.88</v>
      </c>
      <c r="I222" s="297">
        <f>H222/G222*100</f>
        <v>64.348805978369086</v>
      </c>
    </row>
    <row r="223" spans="1:9">
      <c r="A223" s="23" t="s">
        <v>10</v>
      </c>
      <c r="B223" s="23" t="s">
        <v>9</v>
      </c>
      <c r="C223" s="24">
        <f t="shared" ref="C223:H223" si="73">C113+C119+C126+C129+C132+C139+C151+C158+C172+C187+C196+C203+C208+C216+C217</f>
        <v>158850</v>
      </c>
      <c r="D223" s="24">
        <f t="shared" si="73"/>
        <v>163074.38</v>
      </c>
      <c r="E223" s="24">
        <f t="shared" si="73"/>
        <v>92180.06</v>
      </c>
      <c r="F223" s="24">
        <f t="shared" si="73"/>
        <v>70894.320000000007</v>
      </c>
      <c r="G223" s="24">
        <f t="shared" si="73"/>
        <v>163074.38</v>
      </c>
      <c r="H223" s="24">
        <f t="shared" si="73"/>
        <v>135949.18000000002</v>
      </c>
      <c r="I223" s="24">
        <f>H223/G223*100</f>
        <v>83.366363250928828</v>
      </c>
    </row>
    <row r="224" spans="1:9">
      <c r="A224" s="4" t="s">
        <v>8</v>
      </c>
      <c r="B224" s="4" t="s">
        <v>7</v>
      </c>
      <c r="C224" s="15">
        <f t="shared" ref="C224:H224" si="74">C112-C223</f>
        <v>0</v>
      </c>
      <c r="D224" s="15">
        <f t="shared" si="74"/>
        <v>0</v>
      </c>
      <c r="E224" s="15">
        <f t="shared" si="74"/>
        <v>0</v>
      </c>
      <c r="F224" s="15">
        <f t="shared" si="74"/>
        <v>0</v>
      </c>
      <c r="G224" s="15">
        <f t="shared" si="74"/>
        <v>0</v>
      </c>
      <c r="H224" s="15">
        <f t="shared" si="74"/>
        <v>4333.609999999986</v>
      </c>
      <c r="I224" s="45">
        <v>0</v>
      </c>
    </row>
    <row r="225" spans="1:13">
      <c r="A225" s="23" t="s">
        <v>70</v>
      </c>
      <c r="B225" s="23" t="s">
        <v>69</v>
      </c>
      <c r="C225" s="24">
        <f>C226+C227+C228+C229+C230+C231+C234+C235+C236+C237+C238+C239+C233</f>
        <v>158850</v>
      </c>
      <c r="D225" s="24">
        <f>D226+D227+D228+D229+D230+D231+D234+D235+D236+D237+D239+D233+D238+D232</f>
        <v>163074.37999999998</v>
      </c>
      <c r="E225" s="24">
        <f>E226+E227+E228+E229+E230+E231+E234+E235+E236+E237+E239+E233+E238+E232</f>
        <v>92180.06</v>
      </c>
      <c r="F225" s="24">
        <f>F226+F227+F228+F229+F230+F231+F234+F235+F236+F237+F239+F233+F238+F232</f>
        <v>70894.320000000007</v>
      </c>
      <c r="G225" s="24">
        <f>G226+G227+G228+G229+G230+G231+G234+G235+G236+G237+G239+G233+G238+G232</f>
        <v>163074.37999999998</v>
      </c>
      <c r="H225" s="24">
        <f>H226+H227+H228+H229+H230+H231+H234+H235+H236+H237+H239+H233+H238+H232</f>
        <v>135949.18</v>
      </c>
      <c r="I225" s="24">
        <f>H225/G225*100</f>
        <v>83.366363250928828</v>
      </c>
    </row>
    <row r="226" spans="1:13">
      <c r="A226" s="3">
        <v>1</v>
      </c>
      <c r="B226" s="2" t="s">
        <v>6</v>
      </c>
      <c r="C226" s="13">
        <f>C114+C133+C140+C159+C173+C188+C218+C152+C197</f>
        <v>74536.5</v>
      </c>
      <c r="D226" s="13">
        <f>D114+D133+D140+D159+D173+D188+D218+D152+D197</f>
        <v>72078.09</v>
      </c>
      <c r="E226" s="13">
        <f>E114+E133+E140+E159+E173+E188+E218+E152+E197</f>
        <v>41790.369999999995</v>
      </c>
      <c r="F226" s="13">
        <f>F114+F133+F140+F159+F173+F188+F218+F152+F197</f>
        <v>30287.72</v>
      </c>
      <c r="G226" s="13">
        <f t="shared" ref="G226:G231" si="75">E226+F226</f>
        <v>72078.09</v>
      </c>
      <c r="H226" s="13">
        <f>H114+H133+H140+H159+H173+H188+H218+H152+H197</f>
        <v>64172.570000000007</v>
      </c>
      <c r="I226" s="45">
        <f>H226/G226*100</f>
        <v>89.032006813721082</v>
      </c>
    </row>
    <row r="227" spans="1:13">
      <c r="A227" s="3">
        <v>2</v>
      </c>
      <c r="B227" s="2" t="s">
        <v>5</v>
      </c>
      <c r="C227" s="13">
        <f>C115+C134+C141+C160+C174+C189+C198+C216+C219+C153</f>
        <v>30542.46</v>
      </c>
      <c r="D227" s="13">
        <f>D115+D134+D141+D160+D174+D189+D198+D216+D219+D153</f>
        <v>25806.14</v>
      </c>
      <c r="E227" s="13">
        <f>E115+E134+E141+E160+E174+E189+E198+E216+E219+E153</f>
        <v>15822.16</v>
      </c>
      <c r="F227" s="13">
        <f>F115+F134+F141+F160+F174+F189+F198+F216+F219+F153</f>
        <v>9983.9799999999977</v>
      </c>
      <c r="G227" s="13">
        <f t="shared" si="75"/>
        <v>25806.14</v>
      </c>
      <c r="H227" s="13">
        <f>H115+H134+H141+H160+H174+H189+H198+H216+H219+H153</f>
        <v>21954.9</v>
      </c>
      <c r="I227" s="45">
        <f t="shared" ref="I227:I239" si="76">H227/G227*100</f>
        <v>85.076264795897416</v>
      </c>
    </row>
    <row r="228" spans="1:13">
      <c r="A228" s="3">
        <v>3</v>
      </c>
      <c r="B228" s="2" t="s">
        <v>73</v>
      </c>
      <c r="C228" s="13">
        <f>C126</f>
        <v>3210</v>
      </c>
      <c r="D228" s="13">
        <f>D126</f>
        <v>2350</v>
      </c>
      <c r="E228" s="13">
        <f>E126</f>
        <v>2370</v>
      </c>
      <c r="F228" s="13">
        <f>F126</f>
        <v>-20</v>
      </c>
      <c r="G228" s="13">
        <f t="shared" si="75"/>
        <v>2350</v>
      </c>
      <c r="H228" s="13">
        <f>H126</f>
        <v>2248.4</v>
      </c>
      <c r="I228" s="45">
        <f t="shared" si="76"/>
        <v>95.676595744680853</v>
      </c>
      <c r="J228" s="110"/>
      <c r="K228" s="110" t="s">
        <v>376</v>
      </c>
      <c r="L228" s="25"/>
    </row>
    <row r="229" spans="1:13">
      <c r="A229" s="3">
        <v>4</v>
      </c>
      <c r="B229" s="2" t="s">
        <v>4</v>
      </c>
      <c r="C229" s="13">
        <f>C209</f>
        <v>28426</v>
      </c>
      <c r="D229" s="13">
        <f>D209</f>
        <v>30600</v>
      </c>
      <c r="E229" s="13">
        <f>E209</f>
        <v>19300</v>
      </c>
      <c r="F229" s="13">
        <f>F209</f>
        <v>11300</v>
      </c>
      <c r="G229" s="13">
        <f t="shared" si="75"/>
        <v>30600</v>
      </c>
      <c r="H229" s="13">
        <f>H209</f>
        <v>26614.799999999999</v>
      </c>
      <c r="I229" s="45">
        <f t="shared" si="76"/>
        <v>86.976470588235287</v>
      </c>
      <c r="K229" s="352">
        <v>40483</v>
      </c>
    </row>
    <row r="230" spans="1:13">
      <c r="A230" s="3">
        <v>5</v>
      </c>
      <c r="B230" s="2" t="s">
        <v>126</v>
      </c>
      <c r="C230" s="13">
        <f>C120</f>
        <v>100</v>
      </c>
      <c r="D230" s="13">
        <f>D120</f>
        <v>71.48</v>
      </c>
      <c r="E230" s="13">
        <f>E120</f>
        <v>0</v>
      </c>
      <c r="F230" s="13">
        <f>F120</f>
        <v>71.48</v>
      </c>
      <c r="G230" s="13">
        <f t="shared" si="75"/>
        <v>71.48</v>
      </c>
      <c r="H230" s="13">
        <f>H120</f>
        <v>0</v>
      </c>
      <c r="I230" s="45">
        <v>0</v>
      </c>
      <c r="K230" s="22" t="s">
        <v>388</v>
      </c>
    </row>
    <row r="231" spans="1:13">
      <c r="A231" s="3">
        <v>6</v>
      </c>
      <c r="B231" s="2" t="s">
        <v>3</v>
      </c>
      <c r="C231" s="13">
        <f>C121+C130+C161+C175+C135</f>
        <v>6552</v>
      </c>
      <c r="D231" s="13">
        <f>D121+D130+D161+D175+D135</f>
        <v>6923.2500000000009</v>
      </c>
      <c r="E231" s="13">
        <f>E121+E130+E161+E175+E135</f>
        <v>3732.8900000000003</v>
      </c>
      <c r="F231" s="13">
        <f>F121+F130+F161+F175+F135</f>
        <v>3190.36</v>
      </c>
      <c r="G231" s="13">
        <f t="shared" si="75"/>
        <v>6923.25</v>
      </c>
      <c r="H231" s="13">
        <f>H121+H130+H161+H175+H135</f>
        <v>5983.12</v>
      </c>
      <c r="I231" s="45">
        <f t="shared" si="76"/>
        <v>86.420683927346261</v>
      </c>
      <c r="J231" t="s">
        <v>389</v>
      </c>
      <c r="M231" s="323">
        <f>H226/H225</f>
        <v>0.47203352017275874</v>
      </c>
    </row>
    <row r="232" spans="1:13">
      <c r="A232" s="3">
        <v>7</v>
      </c>
      <c r="B232" s="2" t="s">
        <v>2</v>
      </c>
      <c r="C232" s="13">
        <v>0</v>
      </c>
      <c r="D232" s="13">
        <f>D116</f>
        <v>39</v>
      </c>
      <c r="E232" s="13">
        <f>E116</f>
        <v>0</v>
      </c>
      <c r="F232" s="13">
        <f>F116</f>
        <v>39</v>
      </c>
      <c r="G232" s="13">
        <f>G116</f>
        <v>39</v>
      </c>
      <c r="H232" s="13">
        <f>H116</f>
        <v>38.72</v>
      </c>
      <c r="I232" s="45">
        <f t="shared" si="76"/>
        <v>99.28205128205127</v>
      </c>
      <c r="J232" t="s">
        <v>390</v>
      </c>
      <c r="M232" s="323">
        <f>(H225-H237-H238-H233)/H225</f>
        <v>0.9180760781344911</v>
      </c>
    </row>
    <row r="233" spans="1:13">
      <c r="A233" s="3">
        <v>8</v>
      </c>
      <c r="B233" s="2" t="s">
        <v>307</v>
      </c>
      <c r="C233" s="13">
        <f>C176</f>
        <v>3077</v>
      </c>
      <c r="D233" s="339">
        <f>D176</f>
        <v>3782</v>
      </c>
      <c r="E233" s="13">
        <f>E176</f>
        <v>1540</v>
      </c>
      <c r="F233" s="13">
        <f>F176</f>
        <v>2242</v>
      </c>
      <c r="G233" s="339">
        <f>E233+F233</f>
        <v>3782</v>
      </c>
      <c r="H233" s="339">
        <f>H176</f>
        <v>1072.1400000000001</v>
      </c>
      <c r="I233" s="45">
        <f t="shared" si="76"/>
        <v>28.34849286092015</v>
      </c>
      <c r="J233" t="s">
        <v>391</v>
      </c>
      <c r="L233" s="323"/>
      <c r="M233" s="323">
        <f>(H233+H237+H238)/H225</f>
        <v>8.192392186550887E-2</v>
      </c>
    </row>
    <row r="234" spans="1:13">
      <c r="A234" s="3">
        <v>9</v>
      </c>
      <c r="B234" s="2" t="s">
        <v>1</v>
      </c>
      <c r="C234" s="13">
        <f>C142+C154+C177</f>
        <v>3178</v>
      </c>
      <c r="D234" s="13">
        <f>D142+D154+D177</f>
        <v>3395.99</v>
      </c>
      <c r="E234" s="13">
        <f>E142+E154+E177</f>
        <v>1781.8</v>
      </c>
      <c r="F234" s="13">
        <f>F142+F154+F177</f>
        <v>1614.19</v>
      </c>
      <c r="G234" s="13">
        <f>E234+F234</f>
        <v>3395.99</v>
      </c>
      <c r="H234" s="13">
        <f>H142+H154+H177</f>
        <v>2652.87</v>
      </c>
      <c r="I234" s="45">
        <f t="shared" si="76"/>
        <v>78.117721194703165</v>
      </c>
      <c r="J234" t="s">
        <v>392</v>
      </c>
      <c r="M234" s="323">
        <f>(H228+H236)/H225</f>
        <v>3.2533701196285264E-2</v>
      </c>
    </row>
    <row r="235" spans="1:13">
      <c r="A235" s="3">
        <v>10</v>
      </c>
      <c r="B235" s="2" t="s">
        <v>0</v>
      </c>
      <c r="C235" s="13">
        <f>C143+C162</f>
        <v>181</v>
      </c>
      <c r="D235" s="13">
        <f>D143+D162</f>
        <v>179.63</v>
      </c>
      <c r="E235" s="13">
        <f>E143+E162</f>
        <v>106.8</v>
      </c>
      <c r="F235" s="13">
        <f>F143+F162</f>
        <v>72.83</v>
      </c>
      <c r="G235" s="13">
        <f>E235+F235</f>
        <v>179.63</v>
      </c>
      <c r="H235" s="13">
        <f>H143+H162</f>
        <v>112.72</v>
      </c>
      <c r="I235" s="45">
        <f t="shared" si="76"/>
        <v>62.751210822245731</v>
      </c>
      <c r="J235" t="s">
        <v>411</v>
      </c>
      <c r="M235" s="108">
        <f>L110-L238</f>
        <v>542.69000000001688</v>
      </c>
    </row>
    <row r="236" spans="1:13">
      <c r="A236" s="3">
        <v>11</v>
      </c>
      <c r="B236" s="2" t="s">
        <v>47</v>
      </c>
      <c r="C236" s="13">
        <f>C122+C204</f>
        <v>4107</v>
      </c>
      <c r="D236" s="13">
        <f>D122+D204</f>
        <v>3707</v>
      </c>
      <c r="E236" s="13">
        <f>E122+E204</f>
        <v>1982</v>
      </c>
      <c r="F236" s="13">
        <f>F122+F204</f>
        <v>1725</v>
      </c>
      <c r="G236" s="13">
        <f>E236+F236</f>
        <v>3707</v>
      </c>
      <c r="H236" s="13">
        <f>H122+H204</f>
        <v>2174.5300000000002</v>
      </c>
      <c r="I236" s="45">
        <f t="shared" si="76"/>
        <v>58.660102508767196</v>
      </c>
      <c r="J236" t="s">
        <v>413</v>
      </c>
      <c r="M236" s="108">
        <f>L111-L239</f>
        <v>3790.9199999999983</v>
      </c>
    </row>
    <row r="237" spans="1:13">
      <c r="A237" s="3">
        <v>12</v>
      </c>
      <c r="B237" s="2" t="s">
        <v>244</v>
      </c>
      <c r="C237" s="13">
        <f>C144+C163+C190+C220+C136+C212</f>
        <v>5224</v>
      </c>
      <c r="D237" s="339">
        <f>D144+D163+D190+D220+D136+D212+D200+D178+D155</f>
        <v>12872.3</v>
      </c>
      <c r="E237" s="13">
        <f>E144+E163+E190+E220+E136+E212+E200+E178+E155</f>
        <v>4029</v>
      </c>
      <c r="F237" s="13">
        <f>F144+F163+F190+F220+F136+F212+F200+F178+F155</f>
        <v>8843.2999999999993</v>
      </c>
      <c r="G237" s="339">
        <f>G144+G163+G190+G220+G136+G212+G200+G178+G155</f>
        <v>12872.3</v>
      </c>
      <c r="H237" s="339">
        <f>H144+H163+H190+H220+H136+H212+H200+H178+H155</f>
        <v>7656.2499999999991</v>
      </c>
      <c r="I237" s="45">
        <f t="shared" si="76"/>
        <v>59.478492577084118</v>
      </c>
      <c r="J237" s="326" t="s">
        <v>395</v>
      </c>
      <c r="K237" s="326" t="s">
        <v>74</v>
      </c>
      <c r="L237" s="326" t="s">
        <v>410</v>
      </c>
    </row>
    <row r="238" spans="1:13">
      <c r="A238" s="3">
        <v>13</v>
      </c>
      <c r="B238" s="182" t="s">
        <v>255</v>
      </c>
      <c r="C238" s="13">
        <f>C199+C192</f>
        <v>100</v>
      </c>
      <c r="D238" s="339">
        <f>D199+D192+D213</f>
        <v>2410</v>
      </c>
      <c r="E238" s="19">
        <f>E199+E192+E213</f>
        <v>100</v>
      </c>
      <c r="F238" s="19">
        <f>F199+F192+F213</f>
        <v>2310</v>
      </c>
      <c r="G238" s="339">
        <f>G199+G192+G213</f>
        <v>2410</v>
      </c>
      <c r="H238" s="339">
        <f>H199+H192+H213</f>
        <v>2409.1</v>
      </c>
      <c r="I238" s="45">
        <f t="shared" si="76"/>
        <v>99.962655601659748</v>
      </c>
      <c r="J238" t="s">
        <v>398</v>
      </c>
      <c r="K238" s="108">
        <f>K240-K239</f>
        <v>144010.08000000002</v>
      </c>
      <c r="L238" s="346">
        <f>L240-L239</f>
        <v>124811.68999999999</v>
      </c>
      <c r="M238" s="323">
        <f>L238/K238</f>
        <v>0.86668717911968363</v>
      </c>
    </row>
    <row r="239" spans="1:13">
      <c r="A239" s="3">
        <v>14</v>
      </c>
      <c r="B239" s="1" t="s">
        <v>49</v>
      </c>
      <c r="C239" s="13">
        <f>C117+C145+C164+C191+C221</f>
        <v>-383.96</v>
      </c>
      <c r="D239" s="13">
        <f>D117+D145+D164+D191+D221+D214+D179</f>
        <v>-1140.5000000000002</v>
      </c>
      <c r="E239" s="13">
        <f>E117+E145+E164+E191+E221+E214</f>
        <v>-374.96</v>
      </c>
      <c r="F239" s="13">
        <f>F117+F145+F164+F191+F221+F214+F179</f>
        <v>-765.54000000000019</v>
      </c>
      <c r="G239" s="13">
        <f>G117+G145+G164+G191+G221+G214+G179</f>
        <v>-1140.5000000000002</v>
      </c>
      <c r="H239" s="13">
        <f>H117+H145+H164+H191+H221+H214+H179</f>
        <v>-1140.9400000000003</v>
      </c>
      <c r="I239" s="45">
        <f t="shared" si="76"/>
        <v>100.03857957036388</v>
      </c>
      <c r="J239" s="351" t="s">
        <v>84</v>
      </c>
      <c r="K239" s="108">
        <f>G233+G237+G238</f>
        <v>19064.3</v>
      </c>
      <c r="L239" s="346">
        <f>H233+H237+H238</f>
        <v>11137.49</v>
      </c>
      <c r="M239" s="323">
        <f>L239/K239</f>
        <v>0.58420660606473884</v>
      </c>
    </row>
    <row r="240" spans="1:13">
      <c r="A240" s="310"/>
      <c r="B240" s="25"/>
      <c r="C240" s="249"/>
      <c r="D240" s="249"/>
      <c r="E240" s="249"/>
      <c r="F240" s="249"/>
      <c r="G240" s="249"/>
      <c r="H240" s="249"/>
      <c r="I240" s="111"/>
      <c r="K240" s="109">
        <v>163074.38</v>
      </c>
      <c r="L240" s="109">
        <v>135949.18</v>
      </c>
      <c r="M240" s="348">
        <f>L240/K240</f>
        <v>0.83366363250928799</v>
      </c>
    </row>
    <row r="241" spans="1:9">
      <c r="A241" s="298"/>
      <c r="B241" s="299" t="s">
        <v>417</v>
      </c>
      <c r="C241" s="299"/>
      <c r="D241" s="299"/>
      <c r="E241" s="298"/>
      <c r="F241" s="298"/>
      <c r="G241" s="298"/>
    </row>
    <row r="242" spans="1:9">
      <c r="G242" t="s">
        <v>76</v>
      </c>
    </row>
    <row r="243" spans="1:9">
      <c r="A243" s="8" t="s">
        <v>36</v>
      </c>
      <c r="B243" s="52" t="s">
        <v>35</v>
      </c>
      <c r="C243" s="48" t="s">
        <v>71</v>
      </c>
      <c r="D243" s="48" t="s">
        <v>71</v>
      </c>
      <c r="E243" s="48" t="s">
        <v>71</v>
      </c>
      <c r="F243" s="48" t="s">
        <v>71</v>
      </c>
      <c r="G243" s="60" t="s">
        <v>71</v>
      </c>
      <c r="H243" s="290" t="s">
        <v>34</v>
      </c>
      <c r="I243" s="291"/>
    </row>
    <row r="244" spans="1:9" ht="15">
      <c r="A244" s="47" t="s">
        <v>32</v>
      </c>
      <c r="B244" s="53"/>
      <c r="C244" s="49" t="s">
        <v>77</v>
      </c>
      <c r="D244" s="49" t="s">
        <v>321</v>
      </c>
      <c r="E244" s="49" t="s">
        <v>325</v>
      </c>
      <c r="F244" s="49" t="s">
        <v>401</v>
      </c>
      <c r="G244" s="61" t="s">
        <v>400</v>
      </c>
      <c r="H244" s="292" t="s">
        <v>414</v>
      </c>
      <c r="I244" s="293" t="s">
        <v>33</v>
      </c>
    </row>
    <row r="245" spans="1:9">
      <c r="A245" s="55"/>
      <c r="B245" s="54"/>
      <c r="C245" s="50" t="s">
        <v>245</v>
      </c>
      <c r="D245" s="50" t="s">
        <v>245</v>
      </c>
      <c r="E245" s="50" t="s">
        <v>245</v>
      </c>
      <c r="F245" s="50" t="s">
        <v>245</v>
      </c>
      <c r="G245" s="62" t="s">
        <v>245</v>
      </c>
      <c r="H245" s="294">
        <v>2010</v>
      </c>
      <c r="I245" s="51"/>
    </row>
    <row r="246" spans="1:9">
      <c r="A246" s="6" t="s">
        <v>31</v>
      </c>
      <c r="B246" s="6" t="s">
        <v>30</v>
      </c>
      <c r="C246" s="6">
        <v>1</v>
      </c>
      <c r="D246" s="6">
        <v>2</v>
      </c>
      <c r="E246" s="6">
        <v>3</v>
      </c>
      <c r="F246" s="6">
        <v>4</v>
      </c>
      <c r="G246" s="44" t="s">
        <v>342</v>
      </c>
      <c r="H246" s="51" t="s">
        <v>355</v>
      </c>
      <c r="I246" s="4" t="s">
        <v>343</v>
      </c>
    </row>
    <row r="247" spans="1:9">
      <c r="A247" s="4">
        <v>1</v>
      </c>
      <c r="B247" s="16" t="s">
        <v>127</v>
      </c>
      <c r="C247" s="12">
        <f t="shared" ref="C247:H247" si="77">C248+C249+C250+C251+C252+C253+C254</f>
        <v>3880</v>
      </c>
      <c r="D247" s="12">
        <f t="shared" si="77"/>
        <v>2759.88</v>
      </c>
      <c r="E247" s="12">
        <f t="shared" si="77"/>
        <v>2076.4300000000003</v>
      </c>
      <c r="F247" s="12">
        <f t="shared" si="77"/>
        <v>683.45</v>
      </c>
      <c r="G247" s="12">
        <f t="shared" si="77"/>
        <v>2759.88</v>
      </c>
      <c r="H247" s="12">
        <f t="shared" si="77"/>
        <v>2592.2599999999998</v>
      </c>
      <c r="I247" s="300">
        <f>H247/G247*100</f>
        <v>93.926547531052066</v>
      </c>
    </row>
    <row r="248" spans="1:9">
      <c r="A248" s="3"/>
      <c r="B248" s="9" t="s">
        <v>55</v>
      </c>
      <c r="C248" s="11">
        <v>390</v>
      </c>
      <c r="D248" s="11">
        <v>10.95</v>
      </c>
      <c r="E248" s="11">
        <v>82</v>
      </c>
      <c r="F248" s="11">
        <v>-71.05</v>
      </c>
      <c r="G248" s="11">
        <f>E248+F248</f>
        <v>10.950000000000003</v>
      </c>
      <c r="H248" s="45">
        <v>11.27</v>
      </c>
      <c r="I248" s="301">
        <f>H248/G248*100</f>
        <v>102.92237442922372</v>
      </c>
    </row>
    <row r="249" spans="1:9">
      <c r="A249" s="3"/>
      <c r="B249" s="9" t="s">
        <v>56</v>
      </c>
      <c r="C249" s="11">
        <v>2400</v>
      </c>
      <c r="D249" s="11">
        <v>1900.8</v>
      </c>
      <c r="E249" s="11">
        <v>1321</v>
      </c>
      <c r="F249" s="11">
        <f>D249-E249</f>
        <v>579.79999999999995</v>
      </c>
      <c r="G249" s="11">
        <f t="shared" ref="G249:G255" si="78">E249+F249</f>
        <v>1900.8</v>
      </c>
      <c r="H249" s="45">
        <v>1873.03</v>
      </c>
      <c r="I249" s="301">
        <f t="shared" ref="I249:I282" si="79">H249/G249*100</f>
        <v>98.539036195286201</v>
      </c>
    </row>
    <row r="250" spans="1:9">
      <c r="A250" s="3"/>
      <c r="B250" s="9" t="s">
        <v>128</v>
      </c>
      <c r="C250" s="11">
        <v>235</v>
      </c>
      <c r="D250" s="11">
        <v>210.35</v>
      </c>
      <c r="E250" s="11">
        <v>147</v>
      </c>
      <c r="F250" s="11">
        <f t="shared" ref="F250:F256" si="80">D250-E250</f>
        <v>63.349999999999994</v>
      </c>
      <c r="G250" s="11">
        <f t="shared" si="78"/>
        <v>210.35</v>
      </c>
      <c r="H250" s="45">
        <v>199.65</v>
      </c>
      <c r="I250" s="301">
        <f t="shared" si="79"/>
        <v>94.913239838364632</v>
      </c>
    </row>
    <row r="251" spans="1:9">
      <c r="A251" s="3"/>
      <c r="B251" s="9" t="s">
        <v>129</v>
      </c>
      <c r="C251" s="11">
        <v>390</v>
      </c>
      <c r="D251" s="11">
        <v>278.8</v>
      </c>
      <c r="E251" s="11">
        <v>245.63</v>
      </c>
      <c r="F251" s="11">
        <f t="shared" si="80"/>
        <v>33.170000000000016</v>
      </c>
      <c r="G251" s="11">
        <f t="shared" si="78"/>
        <v>278.8</v>
      </c>
      <c r="H251" s="45">
        <v>169.84</v>
      </c>
      <c r="I251" s="301">
        <f t="shared" si="79"/>
        <v>60.918220946915348</v>
      </c>
    </row>
    <row r="252" spans="1:9">
      <c r="A252" s="3"/>
      <c r="B252" s="9" t="s">
        <v>130</v>
      </c>
      <c r="C252" s="11">
        <v>120</v>
      </c>
      <c r="D252" s="11">
        <v>109</v>
      </c>
      <c r="E252" s="11">
        <v>104</v>
      </c>
      <c r="F252" s="11">
        <f t="shared" si="80"/>
        <v>5</v>
      </c>
      <c r="G252" s="11">
        <f t="shared" si="78"/>
        <v>109</v>
      </c>
      <c r="H252" s="45">
        <v>112.21</v>
      </c>
      <c r="I252" s="301">
        <f t="shared" si="79"/>
        <v>102.94495412844036</v>
      </c>
    </row>
    <row r="253" spans="1:9">
      <c r="A253" s="3"/>
      <c r="B253" s="9" t="s">
        <v>131</v>
      </c>
      <c r="C253" s="11">
        <v>210</v>
      </c>
      <c r="D253" s="11">
        <v>226.34</v>
      </c>
      <c r="E253" s="11">
        <v>141</v>
      </c>
      <c r="F253" s="11">
        <f t="shared" si="80"/>
        <v>85.34</v>
      </c>
      <c r="G253" s="11">
        <f t="shared" si="78"/>
        <v>226.34</v>
      </c>
      <c r="H253" s="45">
        <v>210.89</v>
      </c>
      <c r="I253" s="301">
        <f t="shared" si="79"/>
        <v>93.173986038702822</v>
      </c>
    </row>
    <row r="254" spans="1:9">
      <c r="A254" s="3"/>
      <c r="B254" s="9" t="s">
        <v>132</v>
      </c>
      <c r="C254" s="11">
        <v>135</v>
      </c>
      <c r="D254" s="11">
        <v>23.64</v>
      </c>
      <c r="E254" s="11">
        <v>35.799999999999997</v>
      </c>
      <c r="F254" s="11">
        <f t="shared" si="80"/>
        <v>-12.159999999999997</v>
      </c>
      <c r="G254" s="11">
        <f t="shared" si="78"/>
        <v>23.64</v>
      </c>
      <c r="H254" s="45">
        <v>15.37</v>
      </c>
      <c r="I254" s="301">
        <f t="shared" si="79"/>
        <v>65.016920473773268</v>
      </c>
    </row>
    <row r="255" spans="1:9">
      <c r="A255" s="4">
        <v>2</v>
      </c>
      <c r="B255" s="16" t="s">
        <v>133</v>
      </c>
      <c r="C255" s="12">
        <v>6532</v>
      </c>
      <c r="D255" s="12">
        <v>6903.25</v>
      </c>
      <c r="E255" s="12">
        <v>3720.39</v>
      </c>
      <c r="F255" s="11">
        <f t="shared" si="80"/>
        <v>3182.86</v>
      </c>
      <c r="G255" s="12">
        <f t="shared" si="78"/>
        <v>6903.25</v>
      </c>
      <c r="H255" s="12">
        <v>5963.43</v>
      </c>
      <c r="I255" s="300">
        <f t="shared" si="79"/>
        <v>86.38583275993193</v>
      </c>
    </row>
    <row r="256" spans="1:9">
      <c r="A256" s="4">
        <v>3</v>
      </c>
      <c r="B256" s="16" t="s">
        <v>27</v>
      </c>
      <c r="C256" s="12">
        <v>0</v>
      </c>
      <c r="D256" s="12">
        <v>27.2</v>
      </c>
      <c r="E256" s="59">
        <v>0</v>
      </c>
      <c r="F256" s="11">
        <f t="shared" si="80"/>
        <v>27.2</v>
      </c>
      <c r="G256" s="12">
        <v>27.2</v>
      </c>
      <c r="H256" s="12">
        <v>5.85</v>
      </c>
      <c r="I256" s="300">
        <f t="shared" si="79"/>
        <v>21.507352941176467</v>
      </c>
    </row>
    <row r="257" spans="1:9">
      <c r="A257" s="23" t="s">
        <v>26</v>
      </c>
      <c r="B257" s="23" t="s">
        <v>25</v>
      </c>
      <c r="C257" s="24">
        <f>C247+C255</f>
        <v>10412</v>
      </c>
      <c r="D257" s="24">
        <f>D247+D255+D256</f>
        <v>9690.3300000000017</v>
      </c>
      <c r="E257" s="24">
        <f>E247+E255+E256</f>
        <v>5796.82</v>
      </c>
      <c r="F257" s="24">
        <f>F247+F255+F256</f>
        <v>3893.51</v>
      </c>
      <c r="G257" s="24">
        <f>G247+G255+G256</f>
        <v>9690.3300000000017</v>
      </c>
      <c r="H257" s="24">
        <f>H247+H255+H256</f>
        <v>8561.5400000000009</v>
      </c>
      <c r="I257" s="302">
        <f t="shared" si="79"/>
        <v>88.351377094484903</v>
      </c>
    </row>
    <row r="258" spans="1:9">
      <c r="A258" s="4">
        <v>1</v>
      </c>
      <c r="B258" s="16" t="s">
        <v>23</v>
      </c>
      <c r="C258" s="12">
        <f t="shared" ref="C258:H258" si="81">C259+C260</f>
        <v>634</v>
      </c>
      <c r="D258" s="12">
        <f t="shared" si="81"/>
        <v>750.34</v>
      </c>
      <c r="E258" s="12">
        <f t="shared" si="81"/>
        <v>403</v>
      </c>
      <c r="F258" s="12">
        <f t="shared" si="81"/>
        <v>347.34000000000003</v>
      </c>
      <c r="G258" s="12">
        <f t="shared" si="81"/>
        <v>750.34</v>
      </c>
      <c r="H258" s="12">
        <f t="shared" si="81"/>
        <v>622.15</v>
      </c>
      <c r="I258" s="300">
        <f t="shared" si="79"/>
        <v>82.915744862329063</v>
      </c>
    </row>
    <row r="259" spans="1:9">
      <c r="A259" s="4"/>
      <c r="B259" s="10" t="s">
        <v>37</v>
      </c>
      <c r="C259" s="59">
        <v>340</v>
      </c>
      <c r="D259" s="59">
        <v>385.74</v>
      </c>
      <c r="E259" s="59">
        <v>206</v>
      </c>
      <c r="F259" s="11">
        <f t="shared" ref="F259:F277" si="82">D259-E259</f>
        <v>179.74</v>
      </c>
      <c r="G259" s="11">
        <f>E259+F259</f>
        <v>385.74</v>
      </c>
      <c r="H259" s="45">
        <v>322.52</v>
      </c>
      <c r="I259" s="301">
        <f t="shared" si="79"/>
        <v>83.610722248146416</v>
      </c>
    </row>
    <row r="260" spans="1:9">
      <c r="A260" s="3"/>
      <c r="B260" s="10" t="s">
        <v>38</v>
      </c>
      <c r="C260" s="20">
        <v>294</v>
      </c>
      <c r="D260" s="20">
        <v>364.6</v>
      </c>
      <c r="E260" s="20">
        <v>197</v>
      </c>
      <c r="F260" s="11">
        <f t="shared" si="82"/>
        <v>167.60000000000002</v>
      </c>
      <c r="G260" s="11">
        <f>E260+F260</f>
        <v>364.6</v>
      </c>
      <c r="H260" s="45">
        <v>299.63</v>
      </c>
      <c r="I260" s="301">
        <f t="shared" si="79"/>
        <v>82.180471749862861</v>
      </c>
    </row>
    <row r="261" spans="1:9">
      <c r="A261" s="3"/>
      <c r="B261" s="66" t="s">
        <v>92</v>
      </c>
      <c r="C261" s="65">
        <v>634</v>
      </c>
      <c r="D261" s="65">
        <v>750.34</v>
      </c>
      <c r="E261" s="65">
        <v>403</v>
      </c>
      <c r="F261" s="63">
        <f t="shared" si="82"/>
        <v>347.34000000000003</v>
      </c>
      <c r="G261" s="63">
        <v>750.34</v>
      </c>
      <c r="H261" s="64">
        <v>622.15</v>
      </c>
      <c r="I261" s="301">
        <f t="shared" si="79"/>
        <v>82.915744862329063</v>
      </c>
    </row>
    <row r="262" spans="1:9">
      <c r="A262" s="4">
        <v>2</v>
      </c>
      <c r="B262" s="16" t="s">
        <v>21</v>
      </c>
      <c r="C262" s="12">
        <f>C263+C264</f>
        <v>4760</v>
      </c>
      <c r="D262" s="12">
        <f>D263+D264+D265</f>
        <v>4026.6</v>
      </c>
      <c r="E262" s="12">
        <f>E263+E264</f>
        <v>2513</v>
      </c>
      <c r="F262" s="12">
        <f>F263+F264+F265</f>
        <v>1513.6</v>
      </c>
      <c r="G262" s="12">
        <f>G263+G264+G265</f>
        <v>4026.6</v>
      </c>
      <c r="H262" s="12">
        <f>H263+H264+H265</f>
        <v>3906.8300000000004</v>
      </c>
      <c r="I262" s="300">
        <f t="shared" si="79"/>
        <v>97.025530224010353</v>
      </c>
    </row>
    <row r="263" spans="1:9">
      <c r="A263" s="3"/>
      <c r="B263" s="10" t="s">
        <v>37</v>
      </c>
      <c r="C263" s="13">
        <v>4020</v>
      </c>
      <c r="D263" s="13">
        <v>3367.5</v>
      </c>
      <c r="E263" s="13">
        <v>2128</v>
      </c>
      <c r="F263" s="13">
        <f t="shared" si="82"/>
        <v>1239.5</v>
      </c>
      <c r="G263" s="11">
        <f>E263+F263</f>
        <v>3367.5</v>
      </c>
      <c r="H263" s="45">
        <v>3286.05</v>
      </c>
      <c r="I263" s="301">
        <f t="shared" si="79"/>
        <v>97.581291759465486</v>
      </c>
    </row>
    <row r="264" spans="1:9">
      <c r="A264" s="3"/>
      <c r="B264" s="10" t="s">
        <v>38</v>
      </c>
      <c r="C264" s="13">
        <v>740</v>
      </c>
      <c r="D264" s="13">
        <v>669</v>
      </c>
      <c r="E264" s="13">
        <v>385</v>
      </c>
      <c r="F264" s="13">
        <f t="shared" si="82"/>
        <v>284</v>
      </c>
      <c r="G264" s="11">
        <f>E264+F264</f>
        <v>669</v>
      </c>
      <c r="H264" s="45">
        <v>630.77</v>
      </c>
      <c r="I264" s="301">
        <f t="shared" si="79"/>
        <v>94.285500747384148</v>
      </c>
    </row>
    <row r="265" spans="1:9">
      <c r="A265" s="3"/>
      <c r="B265" s="10" t="s">
        <v>48</v>
      </c>
      <c r="C265" s="13">
        <v>0</v>
      </c>
      <c r="D265" s="13">
        <v>-9.9</v>
      </c>
      <c r="E265" s="13">
        <v>0</v>
      </c>
      <c r="F265" s="13">
        <f t="shared" si="82"/>
        <v>-9.9</v>
      </c>
      <c r="G265" s="13">
        <v>-9.9</v>
      </c>
      <c r="H265" s="45">
        <v>-9.99</v>
      </c>
      <c r="I265" s="301">
        <v>0</v>
      </c>
    </row>
    <row r="266" spans="1:9">
      <c r="A266" s="3"/>
      <c r="B266" s="67" t="s">
        <v>96</v>
      </c>
      <c r="C266" s="68">
        <v>4760</v>
      </c>
      <c r="D266" s="68">
        <v>4026.6</v>
      </c>
      <c r="E266" s="68">
        <v>2513</v>
      </c>
      <c r="F266" s="68">
        <f t="shared" si="82"/>
        <v>1513.6</v>
      </c>
      <c r="G266" s="68">
        <v>4026.6</v>
      </c>
      <c r="H266" s="64">
        <v>3906.83</v>
      </c>
      <c r="I266" s="301">
        <f t="shared" si="79"/>
        <v>97.025530224010339</v>
      </c>
    </row>
    <row r="267" spans="1:9">
      <c r="A267" s="4">
        <v>3</v>
      </c>
      <c r="B267" s="16" t="s">
        <v>18</v>
      </c>
      <c r="C267" s="12">
        <f t="shared" ref="C267:H267" si="83">C268+C269+C270</f>
        <v>4315</v>
      </c>
      <c r="D267" s="12">
        <f t="shared" si="83"/>
        <v>4240.6999999999989</v>
      </c>
      <c r="E267" s="12">
        <f t="shared" si="83"/>
        <v>2505.8200000000002</v>
      </c>
      <c r="F267" s="12">
        <f t="shared" si="83"/>
        <v>1734.8799999999997</v>
      </c>
      <c r="G267" s="12">
        <f t="shared" si="83"/>
        <v>4240.6999999999989</v>
      </c>
      <c r="H267" s="12">
        <f t="shared" si="83"/>
        <v>3607.24</v>
      </c>
      <c r="I267" s="300">
        <f t="shared" si="79"/>
        <v>85.06237177824417</v>
      </c>
    </row>
    <row r="268" spans="1:9">
      <c r="A268" s="3"/>
      <c r="B268" s="10" t="s">
        <v>37</v>
      </c>
      <c r="C268" s="13">
        <v>2313.5</v>
      </c>
      <c r="D268" s="13">
        <v>1928.08</v>
      </c>
      <c r="E268" s="13">
        <v>1287.9000000000001</v>
      </c>
      <c r="F268" s="13">
        <f t="shared" si="82"/>
        <v>640.17999999999984</v>
      </c>
      <c r="G268" s="11">
        <f t="shared" ref="G268:G276" si="84">E268+F268</f>
        <v>1928.08</v>
      </c>
      <c r="H268" s="45">
        <v>1768.89</v>
      </c>
      <c r="I268" s="301">
        <f t="shared" si="79"/>
        <v>91.743599850628613</v>
      </c>
    </row>
    <row r="269" spans="1:9">
      <c r="A269" s="3"/>
      <c r="B269" s="10" t="s">
        <v>38</v>
      </c>
      <c r="C269" s="13">
        <v>2003.6</v>
      </c>
      <c r="D269" s="13">
        <v>2314.7199999999998</v>
      </c>
      <c r="E269" s="13">
        <v>1220.02</v>
      </c>
      <c r="F269" s="13">
        <f t="shared" si="82"/>
        <v>1094.6999999999998</v>
      </c>
      <c r="G269" s="11">
        <f t="shared" si="84"/>
        <v>2314.7199999999998</v>
      </c>
      <c r="H269" s="45">
        <v>1839.85</v>
      </c>
      <c r="I269" s="301">
        <f t="shared" si="79"/>
        <v>79.484775696412527</v>
      </c>
    </row>
    <row r="270" spans="1:9">
      <c r="A270" s="3"/>
      <c r="B270" s="10" t="s">
        <v>48</v>
      </c>
      <c r="C270" s="13">
        <v>-2.1</v>
      </c>
      <c r="D270" s="13">
        <v>-2.1</v>
      </c>
      <c r="E270" s="13">
        <v>-2.1</v>
      </c>
      <c r="F270" s="13">
        <f t="shared" si="82"/>
        <v>0</v>
      </c>
      <c r="G270" s="11">
        <f t="shared" si="84"/>
        <v>-2.1</v>
      </c>
      <c r="H270" s="45">
        <v>-1.5</v>
      </c>
      <c r="I270" s="301">
        <v>0</v>
      </c>
    </row>
    <row r="271" spans="1:9">
      <c r="A271" s="3"/>
      <c r="B271" s="67" t="s">
        <v>103</v>
      </c>
      <c r="C271" s="68">
        <v>2160</v>
      </c>
      <c r="D271" s="68">
        <v>1822.31</v>
      </c>
      <c r="E271" s="68">
        <v>1180.5999999999999</v>
      </c>
      <c r="F271" s="68">
        <f t="shared" si="82"/>
        <v>641.71</v>
      </c>
      <c r="G271" s="63">
        <f t="shared" si="84"/>
        <v>1822.31</v>
      </c>
      <c r="H271" s="64">
        <v>1659.55</v>
      </c>
      <c r="I271" s="301">
        <f t="shared" si="79"/>
        <v>91.068479018388743</v>
      </c>
    </row>
    <row r="272" spans="1:9">
      <c r="A272" s="3"/>
      <c r="B272" s="67" t="s">
        <v>104</v>
      </c>
      <c r="C272" s="68">
        <v>435</v>
      </c>
      <c r="D272" s="68">
        <v>333.14</v>
      </c>
      <c r="E272" s="68">
        <v>220</v>
      </c>
      <c r="F272" s="68">
        <f t="shared" si="82"/>
        <v>113.13999999999999</v>
      </c>
      <c r="G272" s="63">
        <f t="shared" si="84"/>
        <v>333.14</v>
      </c>
      <c r="H272" s="64">
        <v>266.85000000000002</v>
      </c>
      <c r="I272" s="301">
        <f t="shared" si="79"/>
        <v>80.101458846130768</v>
      </c>
    </row>
    <row r="273" spans="1:9">
      <c r="A273" s="3"/>
      <c r="B273" s="67" t="s">
        <v>105</v>
      </c>
      <c r="C273" s="68">
        <v>1720</v>
      </c>
      <c r="D273" s="68">
        <v>2085.25</v>
      </c>
      <c r="E273" s="68">
        <v>1105.22</v>
      </c>
      <c r="F273" s="68">
        <f t="shared" si="82"/>
        <v>980.03</v>
      </c>
      <c r="G273" s="63">
        <f t="shared" si="84"/>
        <v>2085.25</v>
      </c>
      <c r="H273" s="64">
        <v>1680.84</v>
      </c>
      <c r="I273" s="301">
        <f t="shared" si="79"/>
        <v>80.606162330655792</v>
      </c>
    </row>
    <row r="274" spans="1:9">
      <c r="A274" s="4">
        <v>4</v>
      </c>
      <c r="B274" s="16" t="s">
        <v>17</v>
      </c>
      <c r="C274" s="12">
        <f t="shared" ref="C274:H274" si="85">C275+C276</f>
        <v>703</v>
      </c>
      <c r="D274" s="12">
        <f t="shared" si="85"/>
        <v>672.69</v>
      </c>
      <c r="E274" s="12">
        <f t="shared" si="85"/>
        <v>375</v>
      </c>
      <c r="F274" s="12">
        <f t="shared" si="85"/>
        <v>297.69</v>
      </c>
      <c r="G274" s="12">
        <f t="shared" si="85"/>
        <v>672.69</v>
      </c>
      <c r="H274" s="12">
        <f t="shared" si="85"/>
        <v>562.89</v>
      </c>
      <c r="I274" s="300">
        <f t="shared" si="79"/>
        <v>83.677474022209324</v>
      </c>
    </row>
    <row r="275" spans="1:9">
      <c r="A275" s="3"/>
      <c r="B275" s="10" t="s">
        <v>37</v>
      </c>
      <c r="C275" s="13">
        <v>289</v>
      </c>
      <c r="D275" s="13">
        <v>258.33999999999997</v>
      </c>
      <c r="E275" s="13">
        <v>154</v>
      </c>
      <c r="F275" s="13">
        <f t="shared" si="82"/>
        <v>104.33999999999997</v>
      </c>
      <c r="G275" s="13">
        <f t="shared" si="84"/>
        <v>258.33999999999997</v>
      </c>
      <c r="H275" s="45">
        <v>233.46</v>
      </c>
      <c r="I275" s="301">
        <f t="shared" si="79"/>
        <v>90.369280792753742</v>
      </c>
    </row>
    <row r="276" spans="1:9">
      <c r="A276" s="3"/>
      <c r="B276" s="10" t="s">
        <v>38</v>
      </c>
      <c r="C276" s="13">
        <v>414</v>
      </c>
      <c r="D276" s="13">
        <v>414.35</v>
      </c>
      <c r="E276" s="13">
        <v>221</v>
      </c>
      <c r="F276" s="13">
        <f t="shared" si="82"/>
        <v>193.35000000000002</v>
      </c>
      <c r="G276" s="13">
        <f t="shared" si="84"/>
        <v>414.35</v>
      </c>
      <c r="H276" s="45">
        <v>329.43</v>
      </c>
      <c r="I276" s="301">
        <f t="shared" si="79"/>
        <v>79.505249185471214</v>
      </c>
    </row>
    <row r="277" spans="1:9">
      <c r="A277" s="3"/>
      <c r="B277" s="67" t="s">
        <v>110</v>
      </c>
      <c r="C277" s="68">
        <v>703</v>
      </c>
      <c r="D277" s="68">
        <v>672.69</v>
      </c>
      <c r="E277" s="68">
        <v>375</v>
      </c>
      <c r="F277" s="13">
        <f t="shared" si="82"/>
        <v>297.69000000000005</v>
      </c>
      <c r="G277" s="68">
        <v>672.69</v>
      </c>
      <c r="H277" s="64">
        <v>562.89</v>
      </c>
      <c r="I277" s="301">
        <f t="shared" si="79"/>
        <v>83.677474022209324</v>
      </c>
    </row>
    <row r="278" spans="1:9">
      <c r="A278" s="23" t="s">
        <v>10</v>
      </c>
      <c r="B278" s="23" t="s">
        <v>9</v>
      </c>
      <c r="C278" s="24">
        <f t="shared" ref="C278:H278" si="86">C258+C262+C267+C274</f>
        <v>10412</v>
      </c>
      <c r="D278" s="24">
        <f t="shared" si="86"/>
        <v>9690.33</v>
      </c>
      <c r="E278" s="24">
        <f t="shared" si="86"/>
        <v>5796.82</v>
      </c>
      <c r="F278" s="24">
        <f t="shared" si="86"/>
        <v>3893.5099999999998</v>
      </c>
      <c r="G278" s="24">
        <f t="shared" si="86"/>
        <v>9690.33</v>
      </c>
      <c r="H278" s="24">
        <f t="shared" si="86"/>
        <v>8699.11</v>
      </c>
      <c r="I278" s="302">
        <f t="shared" si="79"/>
        <v>89.771039789150635</v>
      </c>
    </row>
    <row r="279" spans="1:9">
      <c r="A279" s="4" t="s">
        <v>8</v>
      </c>
      <c r="B279" s="4" t="s">
        <v>7</v>
      </c>
      <c r="C279" s="15">
        <f t="shared" ref="C279:H279" si="87">C257-C278</f>
        <v>0</v>
      </c>
      <c r="D279" s="15">
        <f t="shared" si="87"/>
        <v>0</v>
      </c>
      <c r="E279" s="15">
        <f t="shared" si="87"/>
        <v>0</v>
      </c>
      <c r="F279" s="15">
        <f t="shared" si="87"/>
        <v>0</v>
      </c>
      <c r="G279" s="15">
        <f t="shared" si="87"/>
        <v>0</v>
      </c>
      <c r="H279" s="15">
        <f t="shared" si="87"/>
        <v>-137.56999999999971</v>
      </c>
      <c r="I279" s="301">
        <v>0</v>
      </c>
    </row>
    <row r="280" spans="1:9">
      <c r="A280" s="23" t="s">
        <v>70</v>
      </c>
      <c r="B280" s="23" t="s">
        <v>69</v>
      </c>
      <c r="C280" s="24">
        <f t="shared" ref="C280:H280" si="88">C281+C282+C283</f>
        <v>10412</v>
      </c>
      <c r="D280" s="24">
        <f t="shared" si="88"/>
        <v>9690.33</v>
      </c>
      <c r="E280" s="24">
        <f t="shared" si="88"/>
        <v>5796.82</v>
      </c>
      <c r="F280" s="24">
        <f t="shared" si="88"/>
        <v>3893.5099999999993</v>
      </c>
      <c r="G280" s="24">
        <f t="shared" si="88"/>
        <v>9690.33</v>
      </c>
      <c r="H280" s="24">
        <f t="shared" si="88"/>
        <v>8699.11</v>
      </c>
      <c r="I280" s="302">
        <f t="shared" si="79"/>
        <v>89.771039789150635</v>
      </c>
    </row>
    <row r="281" spans="1:9">
      <c r="A281" s="3">
        <v>1</v>
      </c>
      <c r="B281" s="182" t="s">
        <v>37</v>
      </c>
      <c r="C281" s="15">
        <f t="shared" ref="C281:H281" si="89">C263+C268+C275+C259</f>
        <v>6962.5</v>
      </c>
      <c r="D281" s="15">
        <f t="shared" si="89"/>
        <v>5939.66</v>
      </c>
      <c r="E281" s="15">
        <f t="shared" si="89"/>
        <v>3775.9</v>
      </c>
      <c r="F281" s="15">
        <f t="shared" si="89"/>
        <v>2163.7599999999998</v>
      </c>
      <c r="G281" s="15">
        <f t="shared" si="89"/>
        <v>5939.66</v>
      </c>
      <c r="H281" s="15">
        <f t="shared" si="89"/>
        <v>5610.92</v>
      </c>
      <c r="I281" s="301">
        <f t="shared" si="79"/>
        <v>94.465339766922682</v>
      </c>
    </row>
    <row r="282" spans="1:9">
      <c r="A282" s="3">
        <v>2</v>
      </c>
      <c r="B282" s="2" t="s">
        <v>5</v>
      </c>
      <c r="C282" s="15">
        <f t="shared" ref="C282:H282" si="90">C260+C264+C269+C276</f>
        <v>3451.6</v>
      </c>
      <c r="D282" s="15">
        <f t="shared" si="90"/>
        <v>3762.6699999999996</v>
      </c>
      <c r="E282" s="15">
        <f t="shared" si="90"/>
        <v>2023.02</v>
      </c>
      <c r="F282" s="15">
        <f t="shared" si="90"/>
        <v>1739.6499999999996</v>
      </c>
      <c r="G282" s="15">
        <f t="shared" si="90"/>
        <v>3762.6699999999996</v>
      </c>
      <c r="H282" s="15">
        <f t="shared" si="90"/>
        <v>3099.68</v>
      </c>
      <c r="I282" s="301">
        <f t="shared" si="79"/>
        <v>82.379799450921823</v>
      </c>
    </row>
    <row r="283" spans="1:9">
      <c r="A283" s="3">
        <v>3</v>
      </c>
      <c r="B283" s="182" t="s">
        <v>49</v>
      </c>
      <c r="C283" s="15">
        <f t="shared" ref="C283:H283" si="91">C265+C270</f>
        <v>-2.1</v>
      </c>
      <c r="D283" s="15">
        <f t="shared" si="91"/>
        <v>-12</v>
      </c>
      <c r="E283" s="15">
        <f t="shared" si="91"/>
        <v>-2.1</v>
      </c>
      <c r="F283" s="15">
        <f t="shared" si="91"/>
        <v>-9.9</v>
      </c>
      <c r="G283" s="15">
        <f t="shared" si="91"/>
        <v>-12</v>
      </c>
      <c r="H283" s="15">
        <f t="shared" si="91"/>
        <v>-11.49</v>
      </c>
      <c r="I283" s="1"/>
    </row>
    <row r="285" spans="1:9">
      <c r="A285" s="298"/>
      <c r="B285" s="299" t="s">
        <v>418</v>
      </c>
      <c r="C285" s="299"/>
      <c r="D285" s="299"/>
      <c r="E285" s="298"/>
      <c r="F285" s="298"/>
      <c r="G285" s="298"/>
    </row>
    <row r="286" spans="1:9">
      <c r="G286" t="s">
        <v>76</v>
      </c>
    </row>
    <row r="287" spans="1:9">
      <c r="A287" s="8" t="s">
        <v>36</v>
      </c>
      <c r="B287" s="52" t="s">
        <v>35</v>
      </c>
      <c r="C287" s="48" t="s">
        <v>71</v>
      </c>
      <c r="D287" s="48" t="s">
        <v>71</v>
      </c>
      <c r="E287" s="48" t="s">
        <v>71</v>
      </c>
      <c r="F287" s="48" t="s">
        <v>71</v>
      </c>
      <c r="G287" s="60" t="s">
        <v>71</v>
      </c>
      <c r="H287" s="290" t="s">
        <v>34</v>
      </c>
      <c r="I287" s="291"/>
    </row>
    <row r="288" spans="1:9" ht="15">
      <c r="A288" s="47" t="s">
        <v>32</v>
      </c>
      <c r="B288" s="53"/>
      <c r="C288" s="49" t="s">
        <v>77</v>
      </c>
      <c r="D288" s="49" t="s">
        <v>321</v>
      </c>
      <c r="E288" s="49" t="s">
        <v>325</v>
      </c>
      <c r="F288" s="49" t="s">
        <v>401</v>
      </c>
      <c r="G288" s="61" t="s">
        <v>400</v>
      </c>
      <c r="H288" s="292" t="s">
        <v>414</v>
      </c>
      <c r="I288" s="293" t="s">
        <v>33</v>
      </c>
    </row>
    <row r="289" spans="1:9">
      <c r="A289" s="55"/>
      <c r="B289" s="54"/>
      <c r="C289" s="50" t="s">
        <v>245</v>
      </c>
      <c r="D289" s="50" t="s">
        <v>245</v>
      </c>
      <c r="E289" s="50" t="s">
        <v>245</v>
      </c>
      <c r="F289" s="50" t="s">
        <v>245</v>
      </c>
      <c r="G289" s="62" t="s">
        <v>245</v>
      </c>
      <c r="H289" s="294">
        <v>2010</v>
      </c>
      <c r="I289" s="51"/>
    </row>
    <row r="290" spans="1:9">
      <c r="A290" s="6" t="s">
        <v>31</v>
      </c>
      <c r="B290" s="6" t="s">
        <v>30</v>
      </c>
      <c r="C290" s="6">
        <v>1</v>
      </c>
      <c r="D290" s="6">
        <v>2</v>
      </c>
      <c r="E290" s="6">
        <v>3</v>
      </c>
      <c r="F290" s="6">
        <v>4</v>
      </c>
      <c r="G290" s="44" t="s">
        <v>342</v>
      </c>
      <c r="H290" s="51" t="s">
        <v>355</v>
      </c>
      <c r="I290" s="4" t="s">
        <v>343</v>
      </c>
    </row>
    <row r="291" spans="1:9">
      <c r="A291" s="4">
        <v>1</v>
      </c>
      <c r="B291" s="16" t="s">
        <v>127</v>
      </c>
      <c r="C291" s="12">
        <f t="shared" ref="C291:H291" si="92">C292+C294+C295+C296+C297+C298+C301+C293+C299+C300</f>
        <v>4205.34</v>
      </c>
      <c r="D291" s="12">
        <f t="shared" si="92"/>
        <v>4293.59</v>
      </c>
      <c r="E291" s="12">
        <f t="shared" si="92"/>
        <v>2561.8599999999997</v>
      </c>
      <c r="F291" s="12">
        <f t="shared" si="92"/>
        <v>1731.73</v>
      </c>
      <c r="G291" s="12">
        <f t="shared" si="92"/>
        <v>4293.59</v>
      </c>
      <c r="H291" s="12">
        <f t="shared" si="92"/>
        <v>3124.2199999999993</v>
      </c>
      <c r="I291" s="300">
        <f>H291/G291*100</f>
        <v>72.764749312346993</v>
      </c>
    </row>
    <row r="292" spans="1:9">
      <c r="A292" s="3"/>
      <c r="B292" s="9" t="s">
        <v>55</v>
      </c>
      <c r="C292" s="11">
        <v>835.54</v>
      </c>
      <c r="D292" s="11">
        <v>817.16</v>
      </c>
      <c r="E292" s="11">
        <v>487.26</v>
      </c>
      <c r="F292" s="11">
        <f t="shared" ref="F292:F301" si="93">D292-E292</f>
        <v>329.9</v>
      </c>
      <c r="G292" s="13">
        <f t="shared" ref="G292:G301" si="94">E292+F292</f>
        <v>817.16</v>
      </c>
      <c r="H292" s="45">
        <v>546.63</v>
      </c>
      <c r="I292" s="301">
        <f>H292/G292*100</f>
        <v>66.893876352244362</v>
      </c>
    </row>
    <row r="293" spans="1:9">
      <c r="A293" s="3"/>
      <c r="B293" s="9" t="s">
        <v>135</v>
      </c>
      <c r="C293" s="11">
        <v>250</v>
      </c>
      <c r="D293" s="11">
        <v>257</v>
      </c>
      <c r="E293" s="11">
        <v>129.1</v>
      </c>
      <c r="F293" s="11">
        <f t="shared" si="93"/>
        <v>127.9</v>
      </c>
      <c r="G293" s="13">
        <f t="shared" si="94"/>
        <v>257</v>
      </c>
      <c r="H293" s="45">
        <v>154.36000000000001</v>
      </c>
      <c r="I293" s="301">
        <f t="shared" ref="I293:I313" si="95">H293/G293*100</f>
        <v>60.062256809338521</v>
      </c>
    </row>
    <row r="294" spans="1:9">
      <c r="A294" s="3"/>
      <c r="B294" s="9" t="s">
        <v>136</v>
      </c>
      <c r="C294" s="11">
        <v>105.8</v>
      </c>
      <c r="D294" s="11">
        <v>136.80000000000001</v>
      </c>
      <c r="E294" s="11">
        <v>74.900000000000006</v>
      </c>
      <c r="F294" s="11">
        <f t="shared" si="93"/>
        <v>61.900000000000006</v>
      </c>
      <c r="G294" s="13">
        <f t="shared" si="94"/>
        <v>136.80000000000001</v>
      </c>
      <c r="H294" s="45">
        <v>91.99</v>
      </c>
      <c r="I294" s="301">
        <f t="shared" si="95"/>
        <v>67.244152046783611</v>
      </c>
    </row>
    <row r="295" spans="1:9">
      <c r="A295" s="3"/>
      <c r="B295" s="9" t="s">
        <v>137</v>
      </c>
      <c r="C295" s="11">
        <v>2455.5</v>
      </c>
      <c r="D295" s="11">
        <v>2521.5</v>
      </c>
      <c r="E295" s="11">
        <v>1531.5</v>
      </c>
      <c r="F295" s="11">
        <f t="shared" si="93"/>
        <v>990</v>
      </c>
      <c r="G295" s="13">
        <f t="shared" si="94"/>
        <v>2521.5</v>
      </c>
      <c r="H295" s="45">
        <v>2004.31</v>
      </c>
      <c r="I295" s="301">
        <f t="shared" si="95"/>
        <v>79.488796351378141</v>
      </c>
    </row>
    <row r="296" spans="1:9">
      <c r="A296" s="3"/>
      <c r="B296" s="9" t="s">
        <v>138</v>
      </c>
      <c r="C296" s="11">
        <v>40</v>
      </c>
      <c r="D296" s="11">
        <v>40</v>
      </c>
      <c r="E296" s="11">
        <v>23</v>
      </c>
      <c r="F296" s="11">
        <f t="shared" si="93"/>
        <v>17</v>
      </c>
      <c r="G296" s="13">
        <f t="shared" si="94"/>
        <v>40</v>
      </c>
      <c r="H296" s="45">
        <v>10.83</v>
      </c>
      <c r="I296" s="301">
        <f t="shared" si="95"/>
        <v>27.074999999999999</v>
      </c>
    </row>
    <row r="297" spans="1:9">
      <c r="A297" s="3"/>
      <c r="B297" s="9" t="s">
        <v>139</v>
      </c>
      <c r="C297" s="11">
        <v>10</v>
      </c>
      <c r="D297" s="11">
        <v>10</v>
      </c>
      <c r="E297" s="11">
        <v>4</v>
      </c>
      <c r="F297" s="11">
        <f t="shared" si="93"/>
        <v>6</v>
      </c>
      <c r="G297" s="13">
        <f t="shared" si="94"/>
        <v>10</v>
      </c>
      <c r="H297" s="45">
        <v>0.7</v>
      </c>
      <c r="I297" s="301">
        <f t="shared" si="95"/>
        <v>6.9999999999999991</v>
      </c>
    </row>
    <row r="298" spans="1:9">
      <c r="A298" s="3"/>
      <c r="B298" s="9" t="s">
        <v>140</v>
      </c>
      <c r="C298" s="11">
        <v>8</v>
      </c>
      <c r="D298" s="11">
        <v>8</v>
      </c>
      <c r="E298" s="11">
        <v>2.9</v>
      </c>
      <c r="F298" s="11">
        <f t="shared" si="93"/>
        <v>5.0999999999999996</v>
      </c>
      <c r="G298" s="13">
        <f t="shared" si="94"/>
        <v>8</v>
      </c>
      <c r="H298" s="45">
        <v>2.39</v>
      </c>
      <c r="I298" s="301">
        <f t="shared" si="95"/>
        <v>29.875</v>
      </c>
    </row>
    <row r="299" spans="1:9">
      <c r="A299" s="3"/>
      <c r="B299" s="9" t="s">
        <v>130</v>
      </c>
      <c r="C299" s="11">
        <v>237</v>
      </c>
      <c r="D299" s="11">
        <v>269.58</v>
      </c>
      <c r="E299" s="11">
        <v>152</v>
      </c>
      <c r="F299" s="11">
        <f t="shared" si="93"/>
        <v>117.57999999999998</v>
      </c>
      <c r="G299" s="13">
        <f t="shared" si="94"/>
        <v>269.58</v>
      </c>
      <c r="H299" s="45">
        <v>207.52</v>
      </c>
      <c r="I299" s="301">
        <f t="shared" si="95"/>
        <v>76.979004377179322</v>
      </c>
    </row>
    <row r="300" spans="1:9">
      <c r="A300" s="3"/>
      <c r="B300" s="9" t="s">
        <v>141</v>
      </c>
      <c r="C300" s="11">
        <v>1</v>
      </c>
      <c r="D300" s="11">
        <v>1</v>
      </c>
      <c r="E300" s="11">
        <v>1</v>
      </c>
      <c r="F300" s="11">
        <f t="shared" si="93"/>
        <v>0</v>
      </c>
      <c r="G300" s="13">
        <f t="shared" si="94"/>
        <v>1</v>
      </c>
      <c r="H300" s="45">
        <v>0</v>
      </c>
      <c r="I300" s="301">
        <f t="shared" si="95"/>
        <v>0</v>
      </c>
    </row>
    <row r="301" spans="1:9">
      <c r="A301" s="3"/>
      <c r="B301" s="9" t="s">
        <v>132</v>
      </c>
      <c r="C301" s="11">
        <v>262.5</v>
      </c>
      <c r="D301" s="11">
        <v>232.55</v>
      </c>
      <c r="E301" s="11">
        <v>156.19999999999999</v>
      </c>
      <c r="F301" s="11">
        <f t="shared" si="93"/>
        <v>76.350000000000023</v>
      </c>
      <c r="G301" s="13">
        <f t="shared" si="94"/>
        <v>232.55</v>
      </c>
      <c r="H301" s="45">
        <v>105.49</v>
      </c>
      <c r="I301" s="301">
        <f t="shared" si="95"/>
        <v>45.362287680068796</v>
      </c>
    </row>
    <row r="302" spans="1:9">
      <c r="A302" s="4">
        <v>2</v>
      </c>
      <c r="B302" s="16" t="s">
        <v>142</v>
      </c>
      <c r="C302" s="12">
        <v>3</v>
      </c>
      <c r="D302" s="12">
        <v>3</v>
      </c>
      <c r="E302" s="12">
        <v>3</v>
      </c>
      <c r="F302" s="12">
        <v>0</v>
      </c>
      <c r="G302" s="12">
        <v>3</v>
      </c>
      <c r="H302" s="12">
        <v>0.1</v>
      </c>
      <c r="I302" s="301">
        <f t="shared" si="95"/>
        <v>3.3333333333333335</v>
      </c>
    </row>
    <row r="303" spans="1:9">
      <c r="A303" s="23" t="s">
        <v>26</v>
      </c>
      <c r="B303" s="23" t="s">
        <v>25</v>
      </c>
      <c r="C303" s="24">
        <f t="shared" ref="C303:H303" si="96">C291+C302</f>
        <v>4208.34</v>
      </c>
      <c r="D303" s="24">
        <f t="shared" si="96"/>
        <v>4296.59</v>
      </c>
      <c r="E303" s="24">
        <f t="shared" si="96"/>
        <v>2564.8599999999997</v>
      </c>
      <c r="F303" s="24">
        <f t="shared" si="96"/>
        <v>1731.73</v>
      </c>
      <c r="G303" s="24">
        <f t="shared" si="96"/>
        <v>4296.59</v>
      </c>
      <c r="H303" s="24">
        <f t="shared" si="96"/>
        <v>3124.3199999999993</v>
      </c>
      <c r="I303" s="302">
        <f t="shared" si="95"/>
        <v>72.716270344622117</v>
      </c>
    </row>
    <row r="304" spans="1:9">
      <c r="A304" s="4">
        <v>1</v>
      </c>
      <c r="B304" s="16" t="s">
        <v>20</v>
      </c>
      <c r="C304" s="12">
        <f>C305+C306+C307</f>
        <v>4208.34</v>
      </c>
      <c r="D304" s="12">
        <f>D305+D306+D307+D308</f>
        <v>4296.59</v>
      </c>
      <c r="E304" s="12">
        <f>E305+E306+E307+E308</f>
        <v>2564.86</v>
      </c>
      <c r="F304" s="12">
        <f>F305+F306+F307+F308</f>
        <v>1731.73</v>
      </c>
      <c r="G304" s="12">
        <f>G305+G306+G307+G308</f>
        <v>4296.59</v>
      </c>
      <c r="H304" s="12">
        <f>H305+H306+H307+H308</f>
        <v>2979.5099999999998</v>
      </c>
      <c r="I304" s="300">
        <f t="shared" si="95"/>
        <v>69.345923162321739</v>
      </c>
    </row>
    <row r="305" spans="1:9">
      <c r="A305" s="3"/>
      <c r="B305" s="10" t="s">
        <v>37</v>
      </c>
      <c r="C305" s="13">
        <v>281.04000000000002</v>
      </c>
      <c r="D305" s="13">
        <v>237.34</v>
      </c>
      <c r="E305" s="13">
        <v>157.28</v>
      </c>
      <c r="F305" s="13">
        <f t="shared" ref="F305:F312" si="97">D305-E305</f>
        <v>80.06</v>
      </c>
      <c r="G305" s="13">
        <f t="shared" ref="G305:G312" si="98">E305+F305</f>
        <v>237.34</v>
      </c>
      <c r="H305" s="45">
        <v>106.91</v>
      </c>
      <c r="I305" s="301">
        <f t="shared" si="95"/>
        <v>45.045083003286422</v>
      </c>
    </row>
    <row r="306" spans="1:9">
      <c r="A306" s="3"/>
      <c r="B306" s="10" t="s">
        <v>38</v>
      </c>
      <c r="C306" s="13">
        <v>3861.3</v>
      </c>
      <c r="D306" s="13">
        <v>3951.75</v>
      </c>
      <c r="E306" s="13">
        <v>2374.58</v>
      </c>
      <c r="F306" s="13">
        <f t="shared" si="97"/>
        <v>1577.17</v>
      </c>
      <c r="G306" s="13">
        <f t="shared" si="98"/>
        <v>3951.75</v>
      </c>
      <c r="H306" s="45">
        <v>2807.73</v>
      </c>
      <c r="I306" s="301">
        <f t="shared" si="95"/>
        <v>71.050294173467449</v>
      </c>
    </row>
    <row r="307" spans="1:9">
      <c r="A307" s="3"/>
      <c r="B307" s="10" t="s">
        <v>39</v>
      </c>
      <c r="C307" s="13">
        <v>66</v>
      </c>
      <c r="D307" s="13">
        <v>61.5</v>
      </c>
      <c r="E307" s="13">
        <v>33</v>
      </c>
      <c r="F307" s="13">
        <f t="shared" si="97"/>
        <v>28.5</v>
      </c>
      <c r="G307" s="13">
        <f t="shared" si="98"/>
        <v>61.5</v>
      </c>
      <c r="H307" s="45">
        <v>36.869999999999997</v>
      </c>
      <c r="I307" s="301">
        <f t="shared" si="95"/>
        <v>59.951219512195117</v>
      </c>
    </row>
    <row r="308" spans="1:9">
      <c r="A308" s="3"/>
      <c r="B308" s="10" t="s">
        <v>84</v>
      </c>
      <c r="C308" s="13">
        <v>0</v>
      </c>
      <c r="D308" s="13">
        <v>46</v>
      </c>
      <c r="E308" s="13">
        <v>0</v>
      </c>
      <c r="F308" s="13">
        <f t="shared" si="97"/>
        <v>46</v>
      </c>
      <c r="G308" s="13">
        <v>46</v>
      </c>
      <c r="H308" s="45">
        <v>28</v>
      </c>
      <c r="I308" s="301">
        <f t="shared" si="95"/>
        <v>60.869565217391312</v>
      </c>
    </row>
    <row r="309" spans="1:9">
      <c r="A309" s="3"/>
      <c r="B309" s="67" t="s">
        <v>98</v>
      </c>
      <c r="C309" s="68">
        <v>1853</v>
      </c>
      <c r="D309" s="68">
        <v>1862.53</v>
      </c>
      <c r="E309" s="68">
        <v>1193</v>
      </c>
      <c r="F309" s="68">
        <f t="shared" si="97"/>
        <v>669.53</v>
      </c>
      <c r="G309" s="68">
        <f t="shared" si="98"/>
        <v>1862.53</v>
      </c>
      <c r="H309" s="64">
        <v>1427.08</v>
      </c>
      <c r="I309" s="301">
        <f t="shared" si="95"/>
        <v>76.620510810564127</v>
      </c>
    </row>
    <row r="310" spans="1:9">
      <c r="A310" s="3"/>
      <c r="B310" s="67" t="s">
        <v>143</v>
      </c>
      <c r="C310" s="68">
        <v>265.2</v>
      </c>
      <c r="D310" s="68">
        <v>269.39999999999998</v>
      </c>
      <c r="E310" s="68">
        <v>158.1</v>
      </c>
      <c r="F310" s="68">
        <f t="shared" si="97"/>
        <v>111.29999999999998</v>
      </c>
      <c r="G310" s="68">
        <f t="shared" si="98"/>
        <v>269.39999999999998</v>
      </c>
      <c r="H310" s="64">
        <v>181.31</v>
      </c>
      <c r="I310" s="301">
        <f t="shared" si="95"/>
        <v>67.301410541945074</v>
      </c>
    </row>
    <row r="311" spans="1:9">
      <c r="A311" s="3"/>
      <c r="B311" s="67" t="s">
        <v>100</v>
      </c>
      <c r="C311" s="68">
        <v>2000.14</v>
      </c>
      <c r="D311" s="68">
        <v>2064.2800000000002</v>
      </c>
      <c r="E311" s="68">
        <v>1147.76</v>
      </c>
      <c r="F311" s="68">
        <f t="shared" si="97"/>
        <v>916.52000000000021</v>
      </c>
      <c r="G311" s="68">
        <f t="shared" si="98"/>
        <v>2064.2800000000002</v>
      </c>
      <c r="H311" s="64">
        <v>1286.78</v>
      </c>
      <c r="I311" s="301">
        <f t="shared" si="95"/>
        <v>62.335535876915912</v>
      </c>
    </row>
    <row r="312" spans="1:9">
      <c r="A312" s="3"/>
      <c r="B312" s="67" t="s">
        <v>101</v>
      </c>
      <c r="C312" s="68">
        <v>90</v>
      </c>
      <c r="D312" s="68">
        <v>100.38</v>
      </c>
      <c r="E312" s="68">
        <v>56</v>
      </c>
      <c r="F312" s="68">
        <f t="shared" si="97"/>
        <v>44.379999999999995</v>
      </c>
      <c r="G312" s="68">
        <f t="shared" si="98"/>
        <v>100.38</v>
      </c>
      <c r="H312" s="64">
        <v>84.34</v>
      </c>
      <c r="I312" s="301">
        <f t="shared" si="95"/>
        <v>84.020721259214994</v>
      </c>
    </row>
    <row r="313" spans="1:9">
      <c r="A313" s="23" t="s">
        <v>10</v>
      </c>
      <c r="B313" s="23" t="s">
        <v>9</v>
      </c>
      <c r="C313" s="24">
        <f t="shared" ref="C313:H313" si="99">C304</f>
        <v>4208.34</v>
      </c>
      <c r="D313" s="24">
        <f t="shared" si="99"/>
        <v>4296.59</v>
      </c>
      <c r="E313" s="24">
        <f t="shared" si="99"/>
        <v>2564.86</v>
      </c>
      <c r="F313" s="24">
        <f t="shared" si="99"/>
        <v>1731.73</v>
      </c>
      <c r="G313" s="24">
        <f t="shared" si="99"/>
        <v>4296.59</v>
      </c>
      <c r="H313" s="24">
        <f t="shared" si="99"/>
        <v>2979.5099999999998</v>
      </c>
      <c r="I313" s="302">
        <f t="shared" si="95"/>
        <v>69.345923162321739</v>
      </c>
    </row>
    <row r="314" spans="1:9">
      <c r="A314" s="4" t="s">
        <v>8</v>
      </c>
      <c r="B314" s="4" t="s">
        <v>7</v>
      </c>
      <c r="C314" s="15">
        <f t="shared" ref="C314:H314" si="100">C303-C313</f>
        <v>0</v>
      </c>
      <c r="D314" s="15">
        <f t="shared" si="100"/>
        <v>0</v>
      </c>
      <c r="E314" s="15">
        <f t="shared" si="100"/>
        <v>0</v>
      </c>
      <c r="F314" s="15">
        <f t="shared" si="100"/>
        <v>0</v>
      </c>
      <c r="G314" s="15">
        <f t="shared" si="100"/>
        <v>0</v>
      </c>
      <c r="H314" s="15">
        <f t="shared" si="100"/>
        <v>144.80999999999949</v>
      </c>
      <c r="I314" s="301">
        <v>0</v>
      </c>
    </row>
    <row r="315" spans="1:9">
      <c r="A315" s="23" t="s">
        <v>70</v>
      </c>
      <c r="B315" s="23" t="s">
        <v>69</v>
      </c>
      <c r="C315" s="24">
        <f t="shared" ref="C315:H315" si="101">C316+C317+C319+C318</f>
        <v>4208.34</v>
      </c>
      <c r="D315" s="24">
        <f t="shared" si="101"/>
        <v>4296.59</v>
      </c>
      <c r="E315" s="24">
        <f t="shared" si="101"/>
        <v>2564.86</v>
      </c>
      <c r="F315" s="24">
        <f t="shared" si="101"/>
        <v>1731.73</v>
      </c>
      <c r="G315" s="24">
        <f t="shared" si="101"/>
        <v>4296.59</v>
      </c>
      <c r="H315" s="24">
        <f t="shared" si="101"/>
        <v>2979.5099999999998</v>
      </c>
      <c r="I315" s="302">
        <f>H315/G315*100</f>
        <v>69.345923162321739</v>
      </c>
    </row>
    <row r="316" spans="1:9">
      <c r="A316" s="3">
        <v>1</v>
      </c>
      <c r="B316" s="2" t="s">
        <v>6</v>
      </c>
      <c r="C316" s="15">
        <f t="shared" ref="C316:H319" si="102">C305</f>
        <v>281.04000000000002</v>
      </c>
      <c r="D316" s="15">
        <f t="shared" si="102"/>
        <v>237.34</v>
      </c>
      <c r="E316" s="15">
        <f t="shared" si="102"/>
        <v>157.28</v>
      </c>
      <c r="F316" s="15">
        <f t="shared" si="102"/>
        <v>80.06</v>
      </c>
      <c r="G316" s="15">
        <f t="shared" si="102"/>
        <v>237.34</v>
      </c>
      <c r="H316" s="15">
        <f t="shared" si="102"/>
        <v>106.91</v>
      </c>
      <c r="I316" s="301">
        <f>H316/G316*100</f>
        <v>45.045083003286422</v>
      </c>
    </row>
    <row r="317" spans="1:9">
      <c r="A317" s="3">
        <v>2</v>
      </c>
      <c r="B317" s="2" t="s">
        <v>5</v>
      </c>
      <c r="C317" s="15">
        <f t="shared" si="102"/>
        <v>3861.3</v>
      </c>
      <c r="D317" s="15">
        <f t="shared" si="102"/>
        <v>3951.75</v>
      </c>
      <c r="E317" s="15">
        <f t="shared" si="102"/>
        <v>2374.58</v>
      </c>
      <c r="F317" s="15">
        <f t="shared" si="102"/>
        <v>1577.17</v>
      </c>
      <c r="G317" s="15">
        <f t="shared" si="102"/>
        <v>3951.75</v>
      </c>
      <c r="H317" s="15">
        <f t="shared" si="102"/>
        <v>2807.73</v>
      </c>
      <c r="I317" s="301">
        <f>H317/G317*100</f>
        <v>71.050294173467449</v>
      </c>
    </row>
    <row r="318" spans="1:9">
      <c r="A318" s="3">
        <v>3</v>
      </c>
      <c r="B318" s="1" t="s">
        <v>1</v>
      </c>
      <c r="C318" s="15">
        <f t="shared" si="102"/>
        <v>66</v>
      </c>
      <c r="D318" s="15">
        <f t="shared" si="102"/>
        <v>61.5</v>
      </c>
      <c r="E318" s="15">
        <f t="shared" si="102"/>
        <v>33</v>
      </c>
      <c r="F318" s="15">
        <f t="shared" si="102"/>
        <v>28.5</v>
      </c>
      <c r="G318" s="15">
        <f t="shared" si="102"/>
        <v>61.5</v>
      </c>
      <c r="H318" s="15">
        <f t="shared" si="102"/>
        <v>36.869999999999997</v>
      </c>
      <c r="I318" s="301">
        <f>H318/G318*100</f>
        <v>59.951219512195117</v>
      </c>
    </row>
    <row r="319" spans="1:9">
      <c r="A319" s="3">
        <v>4</v>
      </c>
      <c r="B319" s="1" t="s">
        <v>134</v>
      </c>
      <c r="C319" s="15">
        <f t="shared" si="102"/>
        <v>0</v>
      </c>
      <c r="D319" s="15">
        <f t="shared" si="102"/>
        <v>46</v>
      </c>
      <c r="E319" s="15">
        <f t="shared" si="102"/>
        <v>0</v>
      </c>
      <c r="F319" s="15">
        <f t="shared" si="102"/>
        <v>46</v>
      </c>
      <c r="G319" s="15">
        <v>46</v>
      </c>
      <c r="H319" s="15">
        <f t="shared" si="102"/>
        <v>28</v>
      </c>
      <c r="I319" s="301">
        <f>H319/G319*100</f>
        <v>60.869565217391312</v>
      </c>
    </row>
    <row r="321" spans="1:9">
      <c r="A321" s="298"/>
      <c r="B321" s="299" t="s">
        <v>419</v>
      </c>
      <c r="C321" s="298"/>
      <c r="D321" s="298"/>
      <c r="E321" s="298"/>
      <c r="F321" s="298"/>
      <c r="G321" s="298"/>
      <c r="H321" s="298"/>
    </row>
    <row r="322" spans="1:9">
      <c r="A322" s="298"/>
      <c r="B322" s="299"/>
      <c r="C322" s="298"/>
      <c r="D322" s="298"/>
      <c r="E322" s="298"/>
      <c r="F322" s="298"/>
      <c r="G322" t="s">
        <v>76</v>
      </c>
      <c r="H322" s="298"/>
    </row>
    <row r="323" spans="1:9">
      <c r="A323" s="8" t="s">
        <v>36</v>
      </c>
      <c r="B323" s="52" t="s">
        <v>35</v>
      </c>
      <c r="C323" s="48" t="s">
        <v>71</v>
      </c>
      <c r="D323" s="48" t="s">
        <v>71</v>
      </c>
      <c r="E323" s="48" t="s">
        <v>71</v>
      </c>
      <c r="F323" s="48" t="s">
        <v>71</v>
      </c>
      <c r="G323" s="60" t="s">
        <v>71</v>
      </c>
      <c r="H323" s="290" t="s">
        <v>34</v>
      </c>
      <c r="I323" s="291"/>
    </row>
    <row r="324" spans="1:9" ht="15">
      <c r="A324" s="47" t="s">
        <v>32</v>
      </c>
      <c r="B324" s="53"/>
      <c r="C324" s="49" t="s">
        <v>77</v>
      </c>
      <c r="D324" s="49" t="s">
        <v>321</v>
      </c>
      <c r="E324" s="49" t="s">
        <v>325</v>
      </c>
      <c r="F324" s="49" t="s">
        <v>401</v>
      </c>
      <c r="G324" s="61" t="s">
        <v>400</v>
      </c>
      <c r="H324" s="292" t="s">
        <v>414</v>
      </c>
      <c r="I324" s="293" t="s">
        <v>33</v>
      </c>
    </row>
    <row r="325" spans="1:9">
      <c r="A325" s="55"/>
      <c r="B325" s="54"/>
      <c r="C325" s="50" t="s">
        <v>245</v>
      </c>
      <c r="D325" s="50" t="s">
        <v>245</v>
      </c>
      <c r="E325" s="50" t="s">
        <v>245</v>
      </c>
      <c r="F325" s="50" t="s">
        <v>245</v>
      </c>
      <c r="G325" s="62" t="s">
        <v>245</v>
      </c>
      <c r="H325" s="294">
        <v>2010</v>
      </c>
      <c r="I325" s="51"/>
    </row>
    <row r="326" spans="1:9">
      <c r="A326" s="6" t="s">
        <v>31</v>
      </c>
      <c r="B326" s="6" t="s">
        <v>30</v>
      </c>
      <c r="C326" s="6">
        <v>1</v>
      </c>
      <c r="D326" s="6">
        <v>2</v>
      </c>
      <c r="E326" s="6">
        <v>3</v>
      </c>
      <c r="F326" s="6">
        <v>4</v>
      </c>
      <c r="G326" s="44" t="s">
        <v>342</v>
      </c>
      <c r="H326" s="51" t="s">
        <v>355</v>
      </c>
      <c r="I326" s="4" t="s">
        <v>343</v>
      </c>
    </row>
    <row r="327" spans="1:9">
      <c r="A327" s="4">
        <v>1</v>
      </c>
      <c r="B327" s="16" t="s">
        <v>127</v>
      </c>
      <c r="C327" s="12">
        <f t="shared" ref="C327:H327" si="103">C328+C329</f>
        <v>1678.01</v>
      </c>
      <c r="D327" s="12">
        <f t="shared" si="103"/>
        <v>1678.01</v>
      </c>
      <c r="E327" s="12">
        <f t="shared" si="103"/>
        <v>1678.01</v>
      </c>
      <c r="F327" s="12">
        <f t="shared" si="103"/>
        <v>0</v>
      </c>
      <c r="G327" s="12">
        <f t="shared" si="103"/>
        <v>1678.01</v>
      </c>
      <c r="H327" s="12">
        <f t="shared" si="103"/>
        <v>3.39</v>
      </c>
      <c r="I327" s="300">
        <f t="shared" ref="I327:I343" si="104">H327/G327*100</f>
        <v>0.20202501772933418</v>
      </c>
    </row>
    <row r="328" spans="1:9">
      <c r="A328" s="3"/>
      <c r="B328" s="9" t="s">
        <v>144</v>
      </c>
      <c r="C328" s="11">
        <v>273.07</v>
      </c>
      <c r="D328" s="11">
        <v>273.07</v>
      </c>
      <c r="E328" s="11">
        <v>273.07</v>
      </c>
      <c r="F328" s="11">
        <v>0</v>
      </c>
      <c r="G328" s="68">
        <f>E328+F328</f>
        <v>273.07</v>
      </c>
      <c r="H328" s="45">
        <v>0</v>
      </c>
      <c r="I328" s="301">
        <f t="shared" si="104"/>
        <v>0</v>
      </c>
    </row>
    <row r="329" spans="1:9">
      <c r="A329" s="3"/>
      <c r="B329" s="9" t="s">
        <v>145</v>
      </c>
      <c r="C329" s="11">
        <v>1404.94</v>
      </c>
      <c r="D329" s="11">
        <v>1404.94</v>
      </c>
      <c r="E329" s="11">
        <v>1404.94</v>
      </c>
      <c r="F329" s="11">
        <v>0</v>
      </c>
      <c r="G329" s="68">
        <f>E329+F329</f>
        <v>1404.94</v>
      </c>
      <c r="H329" s="45">
        <v>3.39</v>
      </c>
      <c r="I329" s="301">
        <f t="shared" si="104"/>
        <v>0.2412914430509488</v>
      </c>
    </row>
    <row r="330" spans="1:9">
      <c r="A330" s="23" t="s">
        <v>26</v>
      </c>
      <c r="B330" s="23" t="s">
        <v>25</v>
      </c>
      <c r="C330" s="24">
        <f t="shared" ref="C330:H330" si="105">C327</f>
        <v>1678.01</v>
      </c>
      <c r="D330" s="24">
        <f t="shared" si="105"/>
        <v>1678.01</v>
      </c>
      <c r="E330" s="24">
        <f t="shared" si="105"/>
        <v>1678.01</v>
      </c>
      <c r="F330" s="24">
        <f t="shared" si="105"/>
        <v>0</v>
      </c>
      <c r="G330" s="24">
        <f t="shared" si="105"/>
        <v>1678.01</v>
      </c>
      <c r="H330" s="24">
        <f t="shared" si="105"/>
        <v>3.39</v>
      </c>
      <c r="I330" s="302">
        <f t="shared" si="104"/>
        <v>0.20202501772933418</v>
      </c>
    </row>
    <row r="331" spans="1:9">
      <c r="A331" s="4">
        <v>1</v>
      </c>
      <c r="B331" s="16" t="s">
        <v>72</v>
      </c>
      <c r="C331" s="12">
        <f t="shared" ref="C331:H331" si="106">C332</f>
        <v>431.91</v>
      </c>
      <c r="D331" s="12">
        <f t="shared" si="106"/>
        <v>431.91</v>
      </c>
      <c r="E331" s="12">
        <f t="shared" si="106"/>
        <v>431.91</v>
      </c>
      <c r="F331" s="12">
        <f t="shared" si="106"/>
        <v>0</v>
      </c>
      <c r="G331" s="12">
        <f t="shared" si="106"/>
        <v>431.91</v>
      </c>
      <c r="H331" s="12">
        <f t="shared" si="106"/>
        <v>0</v>
      </c>
      <c r="I331" s="300">
        <f t="shared" si="104"/>
        <v>0</v>
      </c>
    </row>
    <row r="332" spans="1:9">
      <c r="A332" s="3"/>
      <c r="B332" s="10" t="s">
        <v>147</v>
      </c>
      <c r="C332" s="13">
        <v>431.91</v>
      </c>
      <c r="D332" s="13">
        <v>431.91</v>
      </c>
      <c r="E332" s="13">
        <v>431.91</v>
      </c>
      <c r="F332" s="13">
        <v>0</v>
      </c>
      <c r="G332" s="33">
        <f>E332+F332</f>
        <v>431.91</v>
      </c>
      <c r="H332" s="45">
        <v>0</v>
      </c>
      <c r="I332" s="301">
        <f t="shared" si="104"/>
        <v>0</v>
      </c>
    </row>
    <row r="333" spans="1:9">
      <c r="A333" s="3"/>
      <c r="B333" s="67" t="s">
        <v>146</v>
      </c>
      <c r="C333" s="68">
        <v>431.91</v>
      </c>
      <c r="D333" s="68">
        <v>431.91</v>
      </c>
      <c r="E333" s="68">
        <v>431.91</v>
      </c>
      <c r="F333" s="68">
        <v>0</v>
      </c>
      <c r="G333" s="68">
        <f>E333+F333</f>
        <v>431.91</v>
      </c>
      <c r="H333" s="64">
        <v>0</v>
      </c>
      <c r="I333" s="301">
        <f t="shared" si="104"/>
        <v>0</v>
      </c>
    </row>
    <row r="334" spans="1:9" s="22" customFormat="1">
      <c r="A334" s="4">
        <v>2</v>
      </c>
      <c r="B334" s="31" t="s">
        <v>17</v>
      </c>
      <c r="C334" s="196">
        <v>223.03</v>
      </c>
      <c r="D334" s="196">
        <v>223.03</v>
      </c>
      <c r="E334" s="196">
        <v>223.03</v>
      </c>
      <c r="F334" s="196">
        <v>0</v>
      </c>
      <c r="G334" s="196">
        <f>E334+F334</f>
        <v>223.03</v>
      </c>
      <c r="H334" s="18">
        <v>223.03</v>
      </c>
      <c r="I334" s="300">
        <f t="shared" si="104"/>
        <v>100</v>
      </c>
    </row>
    <row r="335" spans="1:9">
      <c r="A335" s="3"/>
      <c r="B335" s="2" t="s">
        <v>307</v>
      </c>
      <c r="C335" s="33">
        <v>223.03</v>
      </c>
      <c r="D335" s="33">
        <v>223.03</v>
      </c>
      <c r="E335" s="33">
        <v>223.03</v>
      </c>
      <c r="F335" s="33">
        <v>0</v>
      </c>
      <c r="G335" s="33">
        <f>E335+F335</f>
        <v>223.03</v>
      </c>
      <c r="H335" s="45">
        <v>223.03</v>
      </c>
      <c r="I335" s="301">
        <f t="shared" si="104"/>
        <v>100</v>
      </c>
    </row>
    <row r="336" spans="1:9">
      <c r="A336" s="3"/>
      <c r="B336" s="67" t="s">
        <v>311</v>
      </c>
      <c r="C336" s="68">
        <v>223.03</v>
      </c>
      <c r="D336" s="68">
        <v>223.03</v>
      </c>
      <c r="E336" s="68">
        <v>223.03</v>
      </c>
      <c r="F336" s="68">
        <v>0</v>
      </c>
      <c r="G336" s="33">
        <f>E336+F336</f>
        <v>223.03</v>
      </c>
      <c r="H336" s="64">
        <v>223.03</v>
      </c>
      <c r="I336" s="301">
        <f t="shared" si="104"/>
        <v>100</v>
      </c>
    </row>
    <row r="337" spans="1:9">
      <c r="A337" s="4">
        <v>2</v>
      </c>
      <c r="B337" s="31" t="s">
        <v>16</v>
      </c>
      <c r="C337" s="12">
        <f t="shared" ref="C337:H337" si="107">C338+C339</f>
        <v>1023.0699999999999</v>
      </c>
      <c r="D337" s="12">
        <f t="shared" si="107"/>
        <v>1023.0699999999999</v>
      </c>
      <c r="E337" s="12">
        <f t="shared" si="107"/>
        <v>1023.0699999999999</v>
      </c>
      <c r="F337" s="12">
        <f t="shared" si="107"/>
        <v>0</v>
      </c>
      <c r="G337" s="12">
        <f t="shared" si="107"/>
        <v>1023.0699999999999</v>
      </c>
      <c r="H337" s="12">
        <f t="shared" si="107"/>
        <v>465.59</v>
      </c>
      <c r="I337" s="300">
        <f t="shared" si="104"/>
        <v>45.509104948830483</v>
      </c>
    </row>
    <row r="338" spans="1:9">
      <c r="A338" s="3"/>
      <c r="B338" s="69" t="s">
        <v>148</v>
      </c>
      <c r="C338" s="33">
        <v>750</v>
      </c>
      <c r="D338" s="33">
        <v>750</v>
      </c>
      <c r="E338" s="33">
        <v>750</v>
      </c>
      <c r="F338" s="33">
        <v>0</v>
      </c>
      <c r="G338" s="33">
        <f>E338+F338</f>
        <v>750</v>
      </c>
      <c r="H338" s="45">
        <v>465.59</v>
      </c>
      <c r="I338" s="301">
        <f t="shared" si="104"/>
        <v>62.078666666666663</v>
      </c>
    </row>
    <row r="339" spans="1:9">
      <c r="A339" s="3"/>
      <c r="B339" s="69" t="s">
        <v>84</v>
      </c>
      <c r="C339" s="33">
        <v>273.07</v>
      </c>
      <c r="D339" s="33">
        <v>273.07</v>
      </c>
      <c r="E339" s="33">
        <v>273.07</v>
      </c>
      <c r="F339" s="33">
        <v>0</v>
      </c>
      <c r="G339" s="68">
        <f>E339+F339</f>
        <v>273.07</v>
      </c>
      <c r="H339" s="45">
        <v>0</v>
      </c>
      <c r="I339" s="301">
        <f t="shared" si="104"/>
        <v>0</v>
      </c>
    </row>
    <row r="340" spans="1:9">
      <c r="A340" s="3"/>
      <c r="B340" s="67" t="s">
        <v>149</v>
      </c>
      <c r="C340" s="68">
        <v>273.07</v>
      </c>
      <c r="D340" s="68">
        <v>273.07</v>
      </c>
      <c r="E340" s="68">
        <v>273.07</v>
      </c>
      <c r="F340" s="68">
        <v>0</v>
      </c>
      <c r="G340" s="68">
        <f>E340+F340</f>
        <v>273.07</v>
      </c>
      <c r="H340" s="64">
        <v>0</v>
      </c>
      <c r="I340" s="301">
        <f t="shared" si="104"/>
        <v>0</v>
      </c>
    </row>
    <row r="341" spans="1:9">
      <c r="A341" s="3"/>
      <c r="B341" s="67" t="s">
        <v>150</v>
      </c>
      <c r="C341" s="68">
        <v>450</v>
      </c>
      <c r="D341" s="68">
        <v>450</v>
      </c>
      <c r="E341" s="68">
        <v>450</v>
      </c>
      <c r="F341" s="68">
        <v>0</v>
      </c>
      <c r="G341" s="68">
        <f>E341+F341</f>
        <v>450</v>
      </c>
      <c r="H341" s="64">
        <v>201.84</v>
      </c>
      <c r="I341" s="301">
        <f t="shared" si="104"/>
        <v>44.853333333333332</v>
      </c>
    </row>
    <row r="342" spans="1:9">
      <c r="A342" s="3"/>
      <c r="B342" s="67" t="s">
        <v>151</v>
      </c>
      <c r="C342" s="68">
        <v>300</v>
      </c>
      <c r="D342" s="68">
        <v>300</v>
      </c>
      <c r="E342" s="68">
        <v>300</v>
      </c>
      <c r="F342" s="68">
        <v>0</v>
      </c>
      <c r="G342" s="68">
        <f>E342+F342</f>
        <v>300</v>
      </c>
      <c r="H342" s="64">
        <v>263.75</v>
      </c>
      <c r="I342" s="301">
        <f t="shared" si="104"/>
        <v>87.916666666666671</v>
      </c>
    </row>
    <row r="343" spans="1:9">
      <c r="A343" s="23" t="s">
        <v>10</v>
      </c>
      <c r="B343" s="23" t="s">
        <v>9</v>
      </c>
      <c r="C343" s="24">
        <f t="shared" ref="C343:H343" si="108">C331+C337+C334</f>
        <v>1678.01</v>
      </c>
      <c r="D343" s="24">
        <f t="shared" si="108"/>
        <v>1678.01</v>
      </c>
      <c r="E343" s="24">
        <f t="shared" si="108"/>
        <v>1678.01</v>
      </c>
      <c r="F343" s="24">
        <f t="shared" si="108"/>
        <v>0</v>
      </c>
      <c r="G343" s="24">
        <f t="shared" si="108"/>
        <v>1678.01</v>
      </c>
      <c r="H343" s="24">
        <f t="shared" si="108"/>
        <v>688.62</v>
      </c>
      <c r="I343" s="302">
        <f t="shared" si="104"/>
        <v>41.037896079284394</v>
      </c>
    </row>
    <row r="344" spans="1:9">
      <c r="A344" s="4" t="s">
        <v>8</v>
      </c>
      <c r="B344" s="4" t="s">
        <v>7</v>
      </c>
      <c r="C344" s="15">
        <f t="shared" ref="C344:H344" si="109">C330-C343</f>
        <v>0</v>
      </c>
      <c r="D344" s="15">
        <f t="shared" si="109"/>
        <v>0</v>
      </c>
      <c r="E344" s="15">
        <f t="shared" si="109"/>
        <v>0</v>
      </c>
      <c r="F344" s="15">
        <f t="shared" si="109"/>
        <v>0</v>
      </c>
      <c r="G344" s="15">
        <f t="shared" si="109"/>
        <v>0</v>
      </c>
      <c r="H344" s="15">
        <f t="shared" si="109"/>
        <v>-685.23</v>
      </c>
      <c r="I344" s="301">
        <v>0</v>
      </c>
    </row>
    <row r="345" spans="1:9">
      <c r="A345" s="23" t="s">
        <v>70</v>
      </c>
      <c r="B345" s="23" t="s">
        <v>69</v>
      </c>
      <c r="C345" s="24">
        <f t="shared" ref="C345:H345" si="110">C346+C349+C348+C347</f>
        <v>1678.01</v>
      </c>
      <c r="D345" s="24">
        <f t="shared" si="110"/>
        <v>1678.01</v>
      </c>
      <c r="E345" s="24">
        <f t="shared" si="110"/>
        <v>1678.01</v>
      </c>
      <c r="F345" s="24">
        <f t="shared" si="110"/>
        <v>0</v>
      </c>
      <c r="G345" s="24">
        <f t="shared" si="110"/>
        <v>1678.01</v>
      </c>
      <c r="H345" s="24">
        <f t="shared" si="110"/>
        <v>688.62</v>
      </c>
      <c r="I345" s="302">
        <f>H345/G345*100</f>
        <v>41.037896079284394</v>
      </c>
    </row>
    <row r="346" spans="1:9">
      <c r="A346" s="3">
        <v>1</v>
      </c>
      <c r="B346" s="2" t="s">
        <v>5</v>
      </c>
      <c r="C346" s="15">
        <f t="shared" ref="C346:H346" si="111">C338</f>
        <v>750</v>
      </c>
      <c r="D346" s="15">
        <f t="shared" si="111"/>
        <v>750</v>
      </c>
      <c r="E346" s="15">
        <f t="shared" si="111"/>
        <v>750</v>
      </c>
      <c r="F346" s="15">
        <f t="shared" si="111"/>
        <v>0</v>
      </c>
      <c r="G346" s="15">
        <f t="shared" si="111"/>
        <v>750</v>
      </c>
      <c r="H346" s="15">
        <f t="shared" si="111"/>
        <v>465.59</v>
      </c>
      <c r="I346" s="301">
        <f>H346/G346*100</f>
        <v>62.078666666666663</v>
      </c>
    </row>
    <row r="347" spans="1:9">
      <c r="A347" s="3">
        <v>2</v>
      </c>
      <c r="B347" s="2" t="s">
        <v>307</v>
      </c>
      <c r="C347" s="15">
        <f>C335</f>
        <v>223.03</v>
      </c>
      <c r="D347" s="15">
        <f>D335</f>
        <v>223.03</v>
      </c>
      <c r="E347" s="15">
        <f>E335</f>
        <v>223.03</v>
      </c>
      <c r="F347" s="15">
        <f>F335</f>
        <v>0</v>
      </c>
      <c r="G347" s="15">
        <v>223.03</v>
      </c>
      <c r="H347" s="15">
        <f>H335</f>
        <v>223.03</v>
      </c>
      <c r="I347" s="301">
        <f>H347/G347*100</f>
        <v>100</v>
      </c>
    </row>
    <row r="348" spans="1:9">
      <c r="A348" s="3">
        <v>3</v>
      </c>
      <c r="B348" s="2" t="s">
        <v>134</v>
      </c>
      <c r="C348" s="15">
        <f t="shared" ref="C348:H348" si="112">C339</f>
        <v>273.07</v>
      </c>
      <c r="D348" s="15">
        <f t="shared" si="112"/>
        <v>273.07</v>
      </c>
      <c r="E348" s="15">
        <f t="shared" si="112"/>
        <v>273.07</v>
      </c>
      <c r="F348" s="15">
        <f t="shared" si="112"/>
        <v>0</v>
      </c>
      <c r="G348" s="15">
        <f t="shared" si="112"/>
        <v>273.07</v>
      </c>
      <c r="H348" s="15">
        <f t="shared" si="112"/>
        <v>0</v>
      </c>
      <c r="I348" s="301">
        <f>H348/G348*100</f>
        <v>0</v>
      </c>
    </row>
    <row r="349" spans="1:9">
      <c r="A349" s="3">
        <v>4</v>
      </c>
      <c r="B349" s="1" t="s">
        <v>47</v>
      </c>
      <c r="C349" s="15">
        <f t="shared" ref="C349:H349" si="113">C333</f>
        <v>431.91</v>
      </c>
      <c r="D349" s="15">
        <f t="shared" si="113"/>
        <v>431.91</v>
      </c>
      <c r="E349" s="15">
        <f t="shared" si="113"/>
        <v>431.91</v>
      </c>
      <c r="F349" s="15">
        <f t="shared" si="113"/>
        <v>0</v>
      </c>
      <c r="G349" s="15">
        <f t="shared" si="113"/>
        <v>431.91</v>
      </c>
      <c r="H349" s="15">
        <f t="shared" si="113"/>
        <v>0</v>
      </c>
      <c r="I349" s="301">
        <f>H349/G349*100</f>
        <v>0</v>
      </c>
    </row>
  </sheetData>
  <phoneticPr fontId="8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2:J357"/>
  <sheetViews>
    <sheetView topLeftCell="A169" workbookViewId="0">
      <selection activeCell="D116" sqref="D116"/>
    </sheetView>
  </sheetViews>
  <sheetFormatPr defaultRowHeight="12.75"/>
  <cols>
    <col min="1" max="1" width="3.85546875" customWidth="1"/>
    <col min="2" max="2" width="54.28515625" customWidth="1"/>
    <col min="3" max="3" width="10" customWidth="1"/>
    <col min="4" max="4" width="11.5703125" customWidth="1"/>
    <col min="5" max="5" width="9.7109375" bestFit="1" customWidth="1"/>
    <col min="6" max="6" width="9.85546875" bestFit="1" customWidth="1"/>
    <col min="8" max="8" width="9.28515625" bestFit="1" customWidth="1"/>
  </cols>
  <sheetData>
    <row r="2" spans="2:9">
      <c r="B2" s="320" t="s">
        <v>335</v>
      </c>
      <c r="C2" s="320"/>
      <c r="D2" s="320"/>
      <c r="E2" s="320"/>
      <c r="F2" s="320"/>
      <c r="G2" s="320"/>
      <c r="H2" s="321"/>
      <c r="I2" s="321"/>
    </row>
    <row r="3" spans="2:9">
      <c r="B3" s="320" t="s">
        <v>336</v>
      </c>
      <c r="C3" s="320"/>
      <c r="D3" s="320"/>
      <c r="E3" s="320"/>
      <c r="F3" s="320"/>
      <c r="G3" s="320"/>
      <c r="H3" s="321"/>
      <c r="I3" s="321"/>
    </row>
    <row r="4" spans="2:9">
      <c r="B4" s="320" t="s">
        <v>338</v>
      </c>
      <c r="C4" s="321"/>
      <c r="D4" s="321"/>
      <c r="E4" s="321"/>
      <c r="F4" s="321"/>
      <c r="G4" s="321"/>
      <c r="H4" s="321"/>
      <c r="I4" s="321"/>
    </row>
    <row r="5" spans="2:9">
      <c r="B5" s="320" t="s">
        <v>364</v>
      </c>
      <c r="C5" s="321"/>
      <c r="D5" s="321"/>
      <c r="E5" s="321"/>
      <c r="F5" s="321"/>
      <c r="G5" s="321"/>
      <c r="H5" s="321"/>
      <c r="I5" s="321"/>
    </row>
    <row r="6" spans="2:9">
      <c r="B6" s="320" t="s">
        <v>363</v>
      </c>
      <c r="C6" s="321"/>
      <c r="D6" s="321"/>
      <c r="E6" s="321"/>
      <c r="F6" s="321"/>
      <c r="G6" s="321"/>
      <c r="H6" s="321"/>
      <c r="I6" s="321"/>
    </row>
    <row r="7" spans="2:9">
      <c r="B7" s="320" t="s">
        <v>375</v>
      </c>
      <c r="C7" s="321"/>
      <c r="D7" s="321"/>
      <c r="E7" s="321"/>
      <c r="F7" s="321"/>
      <c r="G7" s="321"/>
      <c r="H7" s="321"/>
      <c r="I7" s="321"/>
    </row>
    <row r="8" spans="2:9">
      <c r="B8" s="320" t="s">
        <v>365</v>
      </c>
      <c r="C8" s="321"/>
      <c r="D8" s="321"/>
      <c r="E8" s="321"/>
      <c r="F8" s="321"/>
      <c r="G8" s="321"/>
      <c r="H8" s="321"/>
      <c r="I8" s="321"/>
    </row>
    <row r="9" spans="2:9">
      <c r="B9" s="320" t="s">
        <v>426</v>
      </c>
    </row>
    <row r="10" spans="2:9">
      <c r="B10" s="22" t="s">
        <v>427</v>
      </c>
    </row>
    <row r="11" spans="2:9">
      <c r="B11" s="22" t="s">
        <v>428</v>
      </c>
    </row>
    <row r="12" spans="2:9">
      <c r="H12" s="32" t="s">
        <v>76</v>
      </c>
    </row>
    <row r="13" spans="2:9">
      <c r="B13" s="7" t="s">
        <v>35</v>
      </c>
      <c r="C13" s="86"/>
      <c r="D13" s="48" t="s">
        <v>71</v>
      </c>
      <c r="E13" s="48" t="s">
        <v>71</v>
      </c>
      <c r="F13" s="48" t="s">
        <v>71</v>
      </c>
      <c r="G13" s="48" t="s">
        <v>71</v>
      </c>
      <c r="H13" s="48" t="s">
        <v>71</v>
      </c>
      <c r="I13" s="60" t="s">
        <v>71</v>
      </c>
    </row>
    <row r="14" spans="2:9">
      <c r="B14" s="89"/>
      <c r="C14" s="87" t="s">
        <v>219</v>
      </c>
      <c r="D14" s="49" t="s">
        <v>77</v>
      </c>
      <c r="E14" s="49" t="s">
        <v>321</v>
      </c>
      <c r="F14" s="49" t="s">
        <v>85</v>
      </c>
      <c r="G14" s="49" t="s">
        <v>85</v>
      </c>
      <c r="H14" s="49" t="s">
        <v>85</v>
      </c>
      <c r="I14" s="61" t="s">
        <v>85</v>
      </c>
    </row>
    <row r="15" spans="2:9">
      <c r="B15" s="89"/>
      <c r="C15" s="87"/>
      <c r="D15" s="312" t="s">
        <v>339</v>
      </c>
      <c r="E15" s="49"/>
      <c r="F15" s="49" t="s">
        <v>26</v>
      </c>
      <c r="G15" s="49" t="s">
        <v>10</v>
      </c>
      <c r="H15" s="49" t="s">
        <v>8</v>
      </c>
      <c r="I15" s="61" t="s">
        <v>70</v>
      </c>
    </row>
    <row r="16" spans="2:9">
      <c r="B16" s="5"/>
      <c r="C16" s="88"/>
      <c r="D16" s="50" t="s">
        <v>245</v>
      </c>
      <c r="E16" s="50" t="s">
        <v>245</v>
      </c>
      <c r="F16" s="50" t="s">
        <v>245</v>
      </c>
      <c r="G16" s="50" t="s">
        <v>245</v>
      </c>
      <c r="H16" s="50" t="s">
        <v>245</v>
      </c>
      <c r="I16" s="62" t="s">
        <v>245</v>
      </c>
    </row>
    <row r="17" spans="2:9">
      <c r="B17" s="4" t="s">
        <v>31</v>
      </c>
      <c r="C17" s="50" t="s">
        <v>30</v>
      </c>
      <c r="D17" s="50" t="s">
        <v>220</v>
      </c>
      <c r="E17" s="50" t="s">
        <v>221</v>
      </c>
      <c r="F17" s="50" t="s">
        <v>221</v>
      </c>
      <c r="G17" s="50" t="s">
        <v>222</v>
      </c>
      <c r="H17" s="50" t="s">
        <v>223</v>
      </c>
      <c r="I17" s="62" t="s">
        <v>88</v>
      </c>
    </row>
    <row r="18" spans="2:9">
      <c r="B18" s="104" t="s">
        <v>228</v>
      </c>
      <c r="C18" s="105" t="s">
        <v>153</v>
      </c>
      <c r="D18" s="106" t="e">
        <f t="shared" ref="D18:I18" si="0">SUM(D19+D35+D36+D37)</f>
        <v>#REF!</v>
      </c>
      <c r="E18" s="106" t="e">
        <f t="shared" si="0"/>
        <v>#REF!</v>
      </c>
      <c r="F18" s="106" t="e">
        <f t="shared" si="0"/>
        <v>#REF!</v>
      </c>
      <c r="G18" s="106" t="e">
        <f t="shared" si="0"/>
        <v>#REF!</v>
      </c>
      <c r="H18" s="106" t="e">
        <f t="shared" si="0"/>
        <v>#REF!</v>
      </c>
      <c r="I18" s="106" t="e">
        <f t="shared" si="0"/>
        <v>#REF!</v>
      </c>
    </row>
    <row r="19" spans="2:9">
      <c r="B19" s="93" t="s">
        <v>225</v>
      </c>
      <c r="C19" s="94" t="s">
        <v>154</v>
      </c>
      <c r="D19" s="95">
        <f t="shared" ref="D19:I19" si="1">SUM(D20+D34)</f>
        <v>151245.35</v>
      </c>
      <c r="E19" s="95">
        <f t="shared" si="1"/>
        <v>151757.94</v>
      </c>
      <c r="F19" s="95">
        <f t="shared" si="1"/>
        <v>43814.14</v>
      </c>
      <c r="G19" s="95">
        <f t="shared" si="1"/>
        <v>44499.16</v>
      </c>
      <c r="H19" s="95">
        <f t="shared" si="1"/>
        <v>33615.159999999996</v>
      </c>
      <c r="I19" s="95">
        <f t="shared" si="1"/>
        <v>29829.480000000003</v>
      </c>
    </row>
    <row r="20" spans="2:9">
      <c r="B20" s="93" t="s">
        <v>224</v>
      </c>
      <c r="C20" s="94" t="s">
        <v>155</v>
      </c>
      <c r="D20" s="95">
        <f t="shared" ref="D20:I20" si="2">SUM(D21+D23+D26+D27+D28+D33)</f>
        <v>132752</v>
      </c>
      <c r="E20" s="95">
        <f t="shared" si="2"/>
        <v>134699</v>
      </c>
      <c r="F20" s="95">
        <f t="shared" si="2"/>
        <v>37396</v>
      </c>
      <c r="G20" s="95">
        <f t="shared" si="2"/>
        <v>39551</v>
      </c>
      <c r="H20" s="95">
        <f t="shared" si="2"/>
        <v>31151.279999999999</v>
      </c>
      <c r="I20" s="95">
        <f t="shared" si="2"/>
        <v>26600.720000000001</v>
      </c>
    </row>
    <row r="21" spans="2:9" ht="24">
      <c r="B21" s="73" t="s">
        <v>156</v>
      </c>
      <c r="C21" s="71" t="s">
        <v>157</v>
      </c>
      <c r="D21" s="72">
        <f t="shared" ref="D21:I21" si="3">SUM(D22)</f>
        <v>418</v>
      </c>
      <c r="E21" s="72">
        <f t="shared" si="3"/>
        <v>418</v>
      </c>
      <c r="F21" s="72">
        <f t="shared" si="3"/>
        <v>130</v>
      </c>
      <c r="G21" s="72">
        <f t="shared" si="3"/>
        <v>97</v>
      </c>
      <c r="H21" s="72">
        <f t="shared" si="3"/>
        <v>23.85</v>
      </c>
      <c r="I21" s="72">
        <f t="shared" si="3"/>
        <v>167.15</v>
      </c>
    </row>
    <row r="22" spans="2:9">
      <c r="B22" s="74" t="s">
        <v>158</v>
      </c>
      <c r="C22" s="71" t="s">
        <v>159</v>
      </c>
      <c r="D22" s="75">
        <f t="shared" ref="D22:I22" si="4">C71</f>
        <v>418</v>
      </c>
      <c r="E22" s="75">
        <f t="shared" si="4"/>
        <v>418</v>
      </c>
      <c r="F22" s="75">
        <f t="shared" si="4"/>
        <v>130</v>
      </c>
      <c r="G22" s="75">
        <f t="shared" si="4"/>
        <v>97</v>
      </c>
      <c r="H22" s="75">
        <f t="shared" si="4"/>
        <v>23.85</v>
      </c>
      <c r="I22" s="75">
        <f t="shared" si="4"/>
        <v>167.15</v>
      </c>
    </row>
    <row r="23" spans="2:9" ht="24">
      <c r="B23" s="73" t="s">
        <v>160</v>
      </c>
      <c r="C23" s="71" t="s">
        <v>161</v>
      </c>
      <c r="D23" s="75">
        <f t="shared" ref="D23:I23" si="5">SUM(D24:D25)</f>
        <v>45122</v>
      </c>
      <c r="E23" s="75">
        <f t="shared" si="5"/>
        <v>45319</v>
      </c>
      <c r="F23" s="75">
        <f t="shared" si="5"/>
        <v>11629</v>
      </c>
      <c r="G23" s="75">
        <f t="shared" si="5"/>
        <v>12550</v>
      </c>
      <c r="H23" s="75">
        <f t="shared" si="5"/>
        <v>10451.43</v>
      </c>
      <c r="I23" s="75">
        <f t="shared" si="5"/>
        <v>10688.57</v>
      </c>
    </row>
    <row r="24" spans="2:9" ht="24">
      <c r="B24" s="76" t="s">
        <v>162</v>
      </c>
      <c r="C24" s="71" t="s">
        <v>163</v>
      </c>
      <c r="D24" s="75">
        <v>0</v>
      </c>
      <c r="E24" s="75">
        <f>D72</f>
        <v>200</v>
      </c>
      <c r="F24" s="75">
        <f>E72</f>
        <v>0</v>
      </c>
      <c r="G24" s="75">
        <f>F72</f>
        <v>0</v>
      </c>
      <c r="H24" s="75">
        <f>G72</f>
        <v>150</v>
      </c>
      <c r="I24" s="75">
        <f>H72</f>
        <v>50</v>
      </c>
    </row>
    <row r="25" spans="2:9">
      <c r="B25" s="77" t="s">
        <v>164</v>
      </c>
      <c r="C25" s="71" t="s">
        <v>165</v>
      </c>
      <c r="D25" s="75">
        <f t="shared" ref="D25:I25" si="6">C83+C84</f>
        <v>45122</v>
      </c>
      <c r="E25" s="75">
        <f t="shared" si="6"/>
        <v>45119</v>
      </c>
      <c r="F25" s="75">
        <f t="shared" si="6"/>
        <v>11629</v>
      </c>
      <c r="G25" s="75">
        <f t="shared" si="6"/>
        <v>12550</v>
      </c>
      <c r="H25" s="75">
        <f t="shared" si="6"/>
        <v>10301.43</v>
      </c>
      <c r="I25" s="75">
        <f t="shared" si="6"/>
        <v>10638.57</v>
      </c>
    </row>
    <row r="26" spans="2:9">
      <c r="B26" s="73" t="s">
        <v>166</v>
      </c>
      <c r="C26" s="71" t="s">
        <v>167</v>
      </c>
      <c r="D26" s="75">
        <v>0</v>
      </c>
      <c r="E26" s="75">
        <v>0</v>
      </c>
      <c r="F26" s="75">
        <v>0</v>
      </c>
      <c r="G26" s="75">
        <v>0</v>
      </c>
      <c r="H26" s="75">
        <v>0</v>
      </c>
      <c r="I26" s="75">
        <v>0</v>
      </c>
    </row>
    <row r="27" spans="2:9">
      <c r="B27" s="70" t="s">
        <v>168</v>
      </c>
      <c r="C27" s="71" t="s">
        <v>169</v>
      </c>
      <c r="D27" s="75">
        <f t="shared" ref="D27:I27" si="7">C73</f>
        <v>17500</v>
      </c>
      <c r="E27" s="75">
        <f t="shared" si="7"/>
        <v>17500</v>
      </c>
      <c r="F27" s="75">
        <f t="shared" si="7"/>
        <v>5900</v>
      </c>
      <c r="G27" s="75">
        <f t="shared" si="7"/>
        <v>5720</v>
      </c>
      <c r="H27" s="75">
        <f t="shared" si="7"/>
        <v>5013</v>
      </c>
      <c r="I27" s="75">
        <f t="shared" si="7"/>
        <v>867</v>
      </c>
    </row>
    <row r="28" spans="2:9">
      <c r="B28" s="70" t="s">
        <v>170</v>
      </c>
      <c r="C28" s="71" t="s">
        <v>171</v>
      </c>
      <c r="D28" s="78">
        <f t="shared" ref="D28:I28" si="8">SUM(D29:D32)</f>
        <v>69462</v>
      </c>
      <c r="E28" s="78">
        <f t="shared" si="8"/>
        <v>71212</v>
      </c>
      <c r="F28" s="78">
        <f t="shared" si="8"/>
        <v>19647</v>
      </c>
      <c r="G28" s="78">
        <f t="shared" si="8"/>
        <v>21084</v>
      </c>
      <c r="H28" s="78">
        <f t="shared" si="8"/>
        <v>15637</v>
      </c>
      <c r="I28" s="78">
        <f t="shared" si="8"/>
        <v>14844</v>
      </c>
    </row>
    <row r="29" spans="2:9">
      <c r="B29" s="74" t="s">
        <v>29</v>
      </c>
      <c r="C29" s="71" t="s">
        <v>172</v>
      </c>
      <c r="D29" s="92">
        <f t="shared" ref="D29:I29" si="9">C85</f>
        <v>58192</v>
      </c>
      <c r="E29" s="92">
        <f t="shared" si="9"/>
        <v>59942</v>
      </c>
      <c r="F29" s="92">
        <f t="shared" si="9"/>
        <v>16798</v>
      </c>
      <c r="G29" s="92">
        <f t="shared" si="9"/>
        <v>16504</v>
      </c>
      <c r="H29" s="92">
        <f t="shared" si="9"/>
        <v>14414</v>
      </c>
      <c r="I29" s="92">
        <f t="shared" si="9"/>
        <v>12226</v>
      </c>
    </row>
    <row r="30" spans="2:9">
      <c r="B30" s="76" t="s">
        <v>173</v>
      </c>
      <c r="C30" s="71" t="s">
        <v>174</v>
      </c>
      <c r="D30" s="79">
        <v>0</v>
      </c>
      <c r="E30" s="79">
        <v>0</v>
      </c>
      <c r="F30" s="79">
        <v>0</v>
      </c>
      <c r="G30" s="79">
        <v>0</v>
      </c>
      <c r="H30" s="79">
        <v>0</v>
      </c>
      <c r="I30" s="79">
        <v>0</v>
      </c>
    </row>
    <row r="31" spans="2:9">
      <c r="B31" s="80" t="s">
        <v>175</v>
      </c>
      <c r="C31" s="71" t="s">
        <v>176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9">
        <v>0</v>
      </c>
    </row>
    <row r="32" spans="2:9" ht="24">
      <c r="B32" s="76" t="s">
        <v>177</v>
      </c>
      <c r="C32" s="71" t="s">
        <v>178</v>
      </c>
      <c r="D32" s="75">
        <f t="shared" ref="D32:I33" si="10">C74</f>
        <v>11270</v>
      </c>
      <c r="E32" s="75">
        <f t="shared" si="10"/>
        <v>11270</v>
      </c>
      <c r="F32" s="75">
        <f t="shared" si="10"/>
        <v>2849</v>
      </c>
      <c r="G32" s="75">
        <f t="shared" si="10"/>
        <v>4580</v>
      </c>
      <c r="H32" s="75">
        <f t="shared" si="10"/>
        <v>1223</v>
      </c>
      <c r="I32" s="75">
        <f t="shared" si="10"/>
        <v>2618</v>
      </c>
    </row>
    <row r="33" spans="2:9">
      <c r="B33" s="81" t="s">
        <v>179</v>
      </c>
      <c r="C33" s="71" t="s">
        <v>180</v>
      </c>
      <c r="D33" s="75">
        <f t="shared" si="10"/>
        <v>250</v>
      </c>
      <c r="E33" s="75">
        <f t="shared" si="10"/>
        <v>250</v>
      </c>
      <c r="F33" s="75">
        <f t="shared" si="10"/>
        <v>90</v>
      </c>
      <c r="G33" s="75">
        <f t="shared" si="10"/>
        <v>100</v>
      </c>
      <c r="H33" s="75">
        <f t="shared" si="10"/>
        <v>26</v>
      </c>
      <c r="I33" s="75">
        <f t="shared" si="10"/>
        <v>34</v>
      </c>
    </row>
    <row r="34" spans="2:9">
      <c r="B34" s="93" t="s">
        <v>181</v>
      </c>
      <c r="C34" s="94" t="s">
        <v>182</v>
      </c>
      <c r="D34" s="96">
        <f t="shared" ref="D34:I34" si="11">C76+C77+C78+C79+C80+C81+C235+C282+C320</f>
        <v>18493.349999999999</v>
      </c>
      <c r="E34" s="96">
        <f t="shared" si="11"/>
        <v>17058.939999999999</v>
      </c>
      <c r="F34" s="96">
        <f t="shared" si="11"/>
        <v>6418.14</v>
      </c>
      <c r="G34" s="96">
        <f t="shared" si="11"/>
        <v>4948.16</v>
      </c>
      <c r="H34" s="96">
        <f t="shared" si="11"/>
        <v>2463.88</v>
      </c>
      <c r="I34" s="96">
        <f t="shared" si="11"/>
        <v>3228.76</v>
      </c>
    </row>
    <row r="35" spans="2:9">
      <c r="B35" s="93" t="s">
        <v>183</v>
      </c>
      <c r="C35" s="94" t="s">
        <v>184</v>
      </c>
      <c r="D35" s="95">
        <f t="shared" ref="D35:I35" si="12">C82+C293</f>
        <v>173</v>
      </c>
      <c r="E35" s="95">
        <f t="shared" si="12"/>
        <v>1017.57</v>
      </c>
      <c r="F35" s="95">
        <f t="shared" si="12"/>
        <v>17.66</v>
      </c>
      <c r="G35" s="95">
        <f t="shared" si="12"/>
        <v>90.9</v>
      </c>
      <c r="H35" s="95">
        <f t="shared" si="12"/>
        <v>200.5</v>
      </c>
      <c r="I35" s="95">
        <f t="shared" si="12"/>
        <v>708.51</v>
      </c>
    </row>
    <row r="36" spans="2:9">
      <c r="B36" s="93" t="s">
        <v>47</v>
      </c>
      <c r="C36" s="94" t="s">
        <v>185</v>
      </c>
      <c r="D36" s="95" t="e">
        <f>#REF!</f>
        <v>#REF!</v>
      </c>
      <c r="E36" s="95" t="e">
        <f>#REF!</f>
        <v>#REF!</v>
      </c>
      <c r="F36" s="95" t="e">
        <f>#REF!</f>
        <v>#REF!</v>
      </c>
      <c r="G36" s="95" t="e">
        <f>#REF!</f>
        <v>#REF!</v>
      </c>
      <c r="H36" s="95" t="e">
        <f>#REF!</f>
        <v>#REF!</v>
      </c>
      <c r="I36" s="95" t="e">
        <f>#REF!</f>
        <v>#REF!</v>
      </c>
    </row>
    <row r="37" spans="2:9">
      <c r="B37" s="98" t="s">
        <v>186</v>
      </c>
      <c r="C37" s="94" t="s">
        <v>187</v>
      </c>
      <c r="D37" s="95">
        <f>SUM(D38:D39)</f>
        <v>17198</v>
      </c>
      <c r="E37" s="95">
        <f>SUM(E38:E40)</f>
        <v>16586.55</v>
      </c>
      <c r="F37" s="95">
        <f>SUM(F38:F39)</f>
        <v>2631.4</v>
      </c>
      <c r="G37" s="95">
        <f>SUM(G38:G40)</f>
        <v>7446.1</v>
      </c>
      <c r="H37" s="95">
        <f>SUM(H38:H40)</f>
        <v>2414.71</v>
      </c>
      <c r="I37" s="95">
        <f>SUM(I38:I40)</f>
        <v>4094.34</v>
      </c>
    </row>
    <row r="38" spans="2:9">
      <c r="B38" s="74" t="s">
        <v>188</v>
      </c>
      <c r="C38" s="71" t="s">
        <v>189</v>
      </c>
      <c r="D38" s="72">
        <f t="shared" ref="D38:I38" si="13">C88</f>
        <v>15244</v>
      </c>
      <c r="E38" s="72">
        <f t="shared" si="13"/>
        <v>14306.55</v>
      </c>
      <c r="F38" s="72">
        <f t="shared" si="13"/>
        <v>2631.4</v>
      </c>
      <c r="G38" s="72">
        <f t="shared" si="13"/>
        <v>6466.1</v>
      </c>
      <c r="H38" s="72">
        <f t="shared" si="13"/>
        <v>1514.71</v>
      </c>
      <c r="I38" s="72">
        <f t="shared" si="13"/>
        <v>3694.34</v>
      </c>
    </row>
    <row r="39" spans="2:9">
      <c r="B39" s="305" t="s">
        <v>300</v>
      </c>
      <c r="C39" s="71" t="s">
        <v>191</v>
      </c>
      <c r="D39" s="72">
        <f t="shared" ref="D39:I39" si="14">C97</f>
        <v>1954</v>
      </c>
      <c r="E39" s="72">
        <f t="shared" si="14"/>
        <v>2252.8000000000002</v>
      </c>
      <c r="F39" s="72">
        <f t="shared" si="14"/>
        <v>0</v>
      </c>
      <c r="G39" s="72">
        <f t="shared" si="14"/>
        <v>980</v>
      </c>
      <c r="H39" s="72">
        <f t="shared" si="14"/>
        <v>872.8</v>
      </c>
      <c r="I39" s="72">
        <f t="shared" si="14"/>
        <v>400</v>
      </c>
    </row>
    <row r="40" spans="2:9">
      <c r="B40" s="305" t="s">
        <v>27</v>
      </c>
      <c r="C40" s="71"/>
      <c r="D40" s="72">
        <f t="shared" ref="D40:I40" si="15">C244</f>
        <v>0</v>
      </c>
      <c r="E40" s="72">
        <f t="shared" si="15"/>
        <v>27.2</v>
      </c>
      <c r="F40" s="72">
        <f t="shared" si="15"/>
        <v>0</v>
      </c>
      <c r="G40" s="72">
        <f t="shared" si="15"/>
        <v>0</v>
      </c>
      <c r="H40" s="72">
        <f t="shared" si="15"/>
        <v>27.2</v>
      </c>
      <c r="I40" s="72">
        <f t="shared" si="15"/>
        <v>0</v>
      </c>
    </row>
    <row r="41" spans="2:9">
      <c r="B41" s="104" t="s">
        <v>229</v>
      </c>
      <c r="C41" s="105" t="s">
        <v>192</v>
      </c>
      <c r="D41" s="107">
        <f t="shared" ref="D41:I41" si="16">SUM(D42+D53+D55+D59+D58+D54)</f>
        <v>168616.35</v>
      </c>
      <c r="E41" s="107">
        <f t="shared" si="16"/>
        <v>169362.06</v>
      </c>
      <c r="F41" s="107">
        <f t="shared" si="16"/>
        <v>46463.200000000004</v>
      </c>
      <c r="G41" s="107">
        <f t="shared" si="16"/>
        <v>52036.159999999996</v>
      </c>
      <c r="H41" s="107">
        <f t="shared" si="16"/>
        <v>36230.37000000001</v>
      </c>
      <c r="I41" s="107">
        <f t="shared" si="16"/>
        <v>34632.33</v>
      </c>
    </row>
    <row r="42" spans="2:9">
      <c r="B42" s="100" t="s">
        <v>227</v>
      </c>
      <c r="C42" s="101" t="s">
        <v>193</v>
      </c>
      <c r="D42" s="95">
        <f t="shared" ref="D42:I42" si="17">SUM(D43:D52)</f>
        <v>158866.43</v>
      </c>
      <c r="E42" s="95">
        <f t="shared" si="17"/>
        <v>152156.96</v>
      </c>
      <c r="F42" s="95">
        <f t="shared" si="17"/>
        <v>43800.380000000005</v>
      </c>
      <c r="G42" s="95">
        <f t="shared" si="17"/>
        <v>48260.06</v>
      </c>
      <c r="H42" s="95">
        <f t="shared" si="17"/>
        <v>34772.120000000003</v>
      </c>
      <c r="I42" s="95">
        <f t="shared" si="17"/>
        <v>25324.399999999998</v>
      </c>
    </row>
    <row r="43" spans="2:9">
      <c r="B43" s="84" t="s">
        <v>194</v>
      </c>
      <c r="C43" s="83" t="s">
        <v>195</v>
      </c>
      <c r="D43" s="72">
        <f t="shared" ref="D43:I43" si="18">C213+C270+C307</f>
        <v>80572.539999999994</v>
      </c>
      <c r="E43" s="72">
        <f t="shared" si="18"/>
        <v>78220.049999999988</v>
      </c>
      <c r="F43" s="72">
        <f t="shared" si="18"/>
        <v>22728.54</v>
      </c>
      <c r="G43" s="72">
        <f t="shared" si="18"/>
        <v>22995.01</v>
      </c>
      <c r="H43" s="72">
        <f t="shared" si="18"/>
        <v>19296.190000000002</v>
      </c>
      <c r="I43" s="72">
        <f t="shared" si="18"/>
        <v>13200.309999999998</v>
      </c>
    </row>
    <row r="44" spans="2:9">
      <c r="B44" s="84" t="s">
        <v>196</v>
      </c>
      <c r="C44" s="83" t="s">
        <v>197</v>
      </c>
      <c r="D44" s="72">
        <f t="shared" ref="D44:I44" si="19">C214+C271+C308+C339</f>
        <v>39812.86</v>
      </c>
      <c r="E44" s="72">
        <f t="shared" si="19"/>
        <v>34187.68</v>
      </c>
      <c r="F44" s="72">
        <f t="shared" si="19"/>
        <v>10448.26</v>
      </c>
      <c r="G44" s="72">
        <f t="shared" si="19"/>
        <v>10521.5</v>
      </c>
      <c r="H44" s="72">
        <f t="shared" si="19"/>
        <v>7372.96</v>
      </c>
      <c r="I44" s="72">
        <f t="shared" si="19"/>
        <v>5844.9599999999991</v>
      </c>
    </row>
    <row r="45" spans="2:9">
      <c r="B45" s="80" t="s">
        <v>73</v>
      </c>
      <c r="C45" s="83" t="s">
        <v>198</v>
      </c>
      <c r="D45" s="72">
        <f t="shared" ref="D45:I47" si="20">C215</f>
        <v>3210</v>
      </c>
      <c r="E45" s="72">
        <f t="shared" si="20"/>
        <v>2250</v>
      </c>
      <c r="F45" s="72">
        <f t="shared" si="20"/>
        <v>1170</v>
      </c>
      <c r="G45" s="72">
        <f t="shared" si="20"/>
        <v>1200</v>
      </c>
      <c r="H45" s="72">
        <f t="shared" si="20"/>
        <v>830</v>
      </c>
      <c r="I45" s="72">
        <f t="shared" si="20"/>
        <v>-950</v>
      </c>
    </row>
    <row r="46" spans="2:9">
      <c r="B46" s="84" t="s">
        <v>199</v>
      </c>
      <c r="C46" s="83" t="s">
        <v>200</v>
      </c>
      <c r="D46" s="72">
        <f t="shared" si="20"/>
        <v>28426</v>
      </c>
      <c r="E46" s="72">
        <f t="shared" si="20"/>
        <v>29715</v>
      </c>
      <c r="F46" s="72">
        <f t="shared" si="20"/>
        <v>8450</v>
      </c>
      <c r="G46" s="72">
        <f t="shared" si="20"/>
        <v>10850</v>
      </c>
      <c r="H46" s="72">
        <f t="shared" si="20"/>
        <v>5263</v>
      </c>
      <c r="I46" s="72">
        <f t="shared" si="20"/>
        <v>5152</v>
      </c>
    </row>
    <row r="47" spans="2:9">
      <c r="B47" s="80" t="s">
        <v>201</v>
      </c>
      <c r="C47" s="83" t="s">
        <v>202</v>
      </c>
      <c r="D47" s="72">
        <f t="shared" si="20"/>
        <v>100</v>
      </c>
      <c r="E47" s="72">
        <f t="shared" si="20"/>
        <v>71.48</v>
      </c>
      <c r="F47" s="72">
        <f t="shared" si="20"/>
        <v>0</v>
      </c>
      <c r="G47" s="72">
        <f t="shared" si="20"/>
        <v>0</v>
      </c>
      <c r="H47" s="72">
        <f t="shared" si="20"/>
        <v>0</v>
      </c>
      <c r="I47" s="72">
        <f t="shared" si="20"/>
        <v>71.48</v>
      </c>
    </row>
    <row r="48" spans="2:9">
      <c r="B48" s="84" t="s">
        <v>203</v>
      </c>
      <c r="C48" s="83" t="s">
        <v>204</v>
      </c>
      <c r="D48" s="72">
        <f t="shared" ref="D48:I48" si="21">C218-C243</f>
        <v>20</v>
      </c>
      <c r="E48" s="72">
        <f t="shared" si="21"/>
        <v>22</v>
      </c>
      <c r="F48" s="72">
        <f t="shared" si="21"/>
        <v>6.5</v>
      </c>
      <c r="G48" s="72">
        <f t="shared" si="21"/>
        <v>6</v>
      </c>
      <c r="H48" s="72">
        <f t="shared" si="21"/>
        <v>5.5</v>
      </c>
      <c r="I48" s="72">
        <f t="shared" si="21"/>
        <v>4</v>
      </c>
    </row>
    <row r="49" spans="2:10">
      <c r="B49" s="10" t="s">
        <v>268</v>
      </c>
      <c r="C49" s="83"/>
      <c r="D49" s="72">
        <f t="shared" ref="D49:I49" si="22">C220+C341</f>
        <v>3300.03</v>
      </c>
      <c r="E49" s="72">
        <f t="shared" si="22"/>
        <v>4005.03</v>
      </c>
      <c r="F49" s="72">
        <f t="shared" si="22"/>
        <v>223.03</v>
      </c>
      <c r="G49" s="72">
        <f t="shared" si="22"/>
        <v>1540</v>
      </c>
      <c r="H49" s="72">
        <f t="shared" si="22"/>
        <v>1091.75</v>
      </c>
      <c r="I49" s="72">
        <f t="shared" si="22"/>
        <v>1150.25</v>
      </c>
    </row>
    <row r="50" spans="2:10">
      <c r="B50" s="74" t="s">
        <v>2</v>
      </c>
      <c r="C50" s="83" t="s">
        <v>205</v>
      </c>
      <c r="D50" s="72">
        <v>0</v>
      </c>
      <c r="E50" s="72">
        <f>D219</f>
        <v>39</v>
      </c>
      <c r="F50" s="72">
        <f>E219</f>
        <v>0</v>
      </c>
      <c r="G50" s="72">
        <f>F219</f>
        <v>0</v>
      </c>
      <c r="H50" s="72">
        <f>G219</f>
        <v>35.5</v>
      </c>
      <c r="I50" s="72">
        <f>H219</f>
        <v>3.5</v>
      </c>
    </row>
    <row r="51" spans="2:10">
      <c r="B51" s="80" t="s">
        <v>1</v>
      </c>
      <c r="C51" s="83" t="s">
        <v>206</v>
      </c>
      <c r="D51" s="72">
        <f t="shared" ref="D51:I51" si="23">C221+C309</f>
        <v>3244</v>
      </c>
      <c r="E51" s="72">
        <f t="shared" si="23"/>
        <v>3467.09</v>
      </c>
      <c r="F51" s="72">
        <f t="shared" si="23"/>
        <v>749.15</v>
      </c>
      <c r="G51" s="72">
        <f t="shared" si="23"/>
        <v>1065.6500000000001</v>
      </c>
      <c r="H51" s="72">
        <f t="shared" si="23"/>
        <v>870.72</v>
      </c>
      <c r="I51" s="72">
        <f t="shared" si="23"/>
        <v>781.56999999999994</v>
      </c>
      <c r="J51" s="25"/>
    </row>
    <row r="52" spans="2:10">
      <c r="B52" s="80" t="s">
        <v>0</v>
      </c>
      <c r="C52" s="83" t="s">
        <v>207</v>
      </c>
      <c r="D52" s="72">
        <f t="shared" ref="D52:I52" si="24">C222</f>
        <v>181</v>
      </c>
      <c r="E52" s="72">
        <f t="shared" si="24"/>
        <v>179.63</v>
      </c>
      <c r="F52" s="72">
        <f t="shared" si="24"/>
        <v>24.9</v>
      </c>
      <c r="G52" s="72">
        <f t="shared" si="24"/>
        <v>81.900000000000006</v>
      </c>
      <c r="H52" s="72">
        <f t="shared" si="24"/>
        <v>6.5</v>
      </c>
      <c r="I52" s="72">
        <f t="shared" si="24"/>
        <v>66.33</v>
      </c>
    </row>
    <row r="53" spans="2:10">
      <c r="B53" s="100" t="s">
        <v>208</v>
      </c>
      <c r="C53" s="101" t="s">
        <v>209</v>
      </c>
      <c r="D53" s="95">
        <f>C224+C272+C340</f>
        <v>5497.07</v>
      </c>
      <c r="E53" s="95">
        <f>D224+D272+D340+D310</f>
        <v>13313.36</v>
      </c>
      <c r="F53" s="95">
        <f>E224+E272+E340+E310</f>
        <v>1572.07</v>
      </c>
      <c r="G53" s="95">
        <f>F224+F272+F340+F310</f>
        <v>2730</v>
      </c>
      <c r="H53" s="95">
        <f>G224+G272+G340+G310</f>
        <v>1870.8400000000001</v>
      </c>
      <c r="I53" s="95">
        <f>H224+H272+H340+H310</f>
        <v>7140.45</v>
      </c>
    </row>
    <row r="54" spans="2:10">
      <c r="B54" s="100" t="s">
        <v>255</v>
      </c>
      <c r="C54" s="101"/>
      <c r="D54" s="95">
        <f t="shared" ref="D54:I54" si="25">C225</f>
        <v>100</v>
      </c>
      <c r="E54" s="95">
        <f t="shared" si="25"/>
        <v>2410</v>
      </c>
      <c r="F54" s="95">
        <f t="shared" si="25"/>
        <v>100</v>
      </c>
      <c r="G54" s="95">
        <f t="shared" si="25"/>
        <v>0</v>
      </c>
      <c r="H54" s="95">
        <f t="shared" si="25"/>
        <v>10</v>
      </c>
      <c r="I54" s="95">
        <f t="shared" si="25"/>
        <v>2300</v>
      </c>
    </row>
    <row r="55" spans="2:10">
      <c r="B55" s="100" t="s">
        <v>210</v>
      </c>
      <c r="C55" s="101" t="s">
        <v>211</v>
      </c>
      <c r="D55" s="95">
        <f t="shared" ref="D55:I55" si="26">SUM(D56:D57)</f>
        <v>4538.91</v>
      </c>
      <c r="E55" s="95">
        <f t="shared" si="26"/>
        <v>2633.91</v>
      </c>
      <c r="F55" s="95">
        <f t="shared" si="26"/>
        <v>1363.31</v>
      </c>
      <c r="G55" s="95">
        <f t="shared" si="26"/>
        <v>1050.5999999999999</v>
      </c>
      <c r="H55" s="95">
        <f t="shared" si="26"/>
        <v>238</v>
      </c>
      <c r="I55" s="95">
        <f t="shared" si="26"/>
        <v>-18</v>
      </c>
    </row>
    <row r="56" spans="2:10">
      <c r="B56" s="74" t="s">
        <v>212</v>
      </c>
      <c r="C56" s="83" t="s">
        <v>213</v>
      </c>
      <c r="D56" s="72"/>
      <c r="E56" s="72"/>
      <c r="F56" s="72"/>
      <c r="G56" s="72"/>
      <c r="H56" s="72"/>
      <c r="I56" s="72"/>
    </row>
    <row r="57" spans="2:10">
      <c r="B57" s="85" t="s">
        <v>214</v>
      </c>
      <c r="C57" s="83" t="s">
        <v>215</v>
      </c>
      <c r="D57" s="72">
        <f t="shared" ref="D57:I57" si="27">C223+C342</f>
        <v>4538.91</v>
      </c>
      <c r="E57" s="72">
        <f t="shared" si="27"/>
        <v>2633.91</v>
      </c>
      <c r="F57" s="72">
        <f t="shared" si="27"/>
        <v>1363.31</v>
      </c>
      <c r="G57" s="72">
        <f t="shared" si="27"/>
        <v>1050.5999999999999</v>
      </c>
      <c r="H57" s="72">
        <f t="shared" si="27"/>
        <v>238</v>
      </c>
      <c r="I57" s="72">
        <f t="shared" si="27"/>
        <v>-18</v>
      </c>
    </row>
    <row r="58" spans="2:10">
      <c r="B58" s="102" t="s">
        <v>226</v>
      </c>
      <c r="C58" s="103">
        <v>38</v>
      </c>
      <c r="D58" s="95">
        <f t="shared" ref="D58:I58" si="28">C226+C273</f>
        <v>-386.06</v>
      </c>
      <c r="E58" s="95">
        <f t="shared" si="28"/>
        <v>-1152.17</v>
      </c>
      <c r="F58" s="95">
        <f t="shared" si="28"/>
        <v>-372.56</v>
      </c>
      <c r="G58" s="95">
        <f t="shared" si="28"/>
        <v>-4.5</v>
      </c>
      <c r="H58" s="95">
        <f t="shared" si="28"/>
        <v>-660.59</v>
      </c>
      <c r="I58" s="95">
        <f t="shared" si="28"/>
        <v>-114.52</v>
      </c>
    </row>
    <row r="59" spans="2:10">
      <c r="B59" s="102" t="s">
        <v>216</v>
      </c>
      <c r="C59" s="103">
        <v>39</v>
      </c>
      <c r="D59" s="72"/>
      <c r="E59" s="72"/>
      <c r="F59" s="72"/>
      <c r="G59" s="72"/>
      <c r="H59" s="72"/>
      <c r="I59" s="72"/>
    </row>
    <row r="60" spans="2:10">
      <c r="B60" s="73" t="s">
        <v>217</v>
      </c>
      <c r="C60" s="99">
        <v>40</v>
      </c>
      <c r="D60" s="72" t="e">
        <f t="shared" ref="D60:I60" si="29">SUM(D18-D41)</f>
        <v>#REF!</v>
      </c>
      <c r="E60" s="72" t="e">
        <f t="shared" si="29"/>
        <v>#REF!</v>
      </c>
      <c r="F60" s="72" t="e">
        <f t="shared" si="29"/>
        <v>#REF!</v>
      </c>
      <c r="G60" s="72" t="e">
        <f t="shared" si="29"/>
        <v>#REF!</v>
      </c>
      <c r="H60" s="72" t="e">
        <f t="shared" si="29"/>
        <v>#REF!</v>
      </c>
      <c r="I60" s="72" t="e">
        <f t="shared" si="29"/>
        <v>#REF!</v>
      </c>
    </row>
    <row r="61" spans="2:10">
      <c r="B61" s="82" t="s">
        <v>218</v>
      </c>
      <c r="C61" s="82"/>
      <c r="D61" s="91"/>
      <c r="E61" s="91"/>
      <c r="F61" s="91"/>
      <c r="G61" s="91"/>
      <c r="H61" s="91"/>
      <c r="I61" s="91"/>
    </row>
    <row r="63" spans="2:10">
      <c r="B63" s="22" t="s">
        <v>257</v>
      </c>
    </row>
    <row r="64" spans="2:10">
      <c r="G64" t="s">
        <v>76</v>
      </c>
    </row>
    <row r="65" spans="1:8">
      <c r="A65" s="8" t="s">
        <v>36</v>
      </c>
      <c r="B65" s="52" t="s">
        <v>35</v>
      </c>
      <c r="C65" s="48" t="s">
        <v>71</v>
      </c>
      <c r="D65" s="48" t="s">
        <v>71</v>
      </c>
      <c r="E65" s="48" t="s">
        <v>71</v>
      </c>
      <c r="F65" s="48" t="s">
        <v>71</v>
      </c>
      <c r="G65" s="48" t="s">
        <v>71</v>
      </c>
      <c r="H65" s="60" t="s">
        <v>71</v>
      </c>
    </row>
    <row r="66" spans="1:8">
      <c r="A66" s="47" t="s">
        <v>32</v>
      </c>
      <c r="B66" s="53"/>
      <c r="C66" s="49" t="s">
        <v>77</v>
      </c>
      <c r="D66" s="49" t="s">
        <v>321</v>
      </c>
      <c r="E66" s="49" t="s">
        <v>85</v>
      </c>
      <c r="F66" s="49" t="s">
        <v>85</v>
      </c>
      <c r="G66" s="49" t="s">
        <v>85</v>
      </c>
      <c r="H66" s="61" t="s">
        <v>85</v>
      </c>
    </row>
    <row r="67" spans="1:8">
      <c r="A67" s="47"/>
      <c r="B67" s="53"/>
      <c r="C67" s="312" t="s">
        <v>339</v>
      </c>
      <c r="D67" s="49"/>
      <c r="E67" s="49" t="s">
        <v>26</v>
      </c>
      <c r="F67" s="49" t="s">
        <v>10</v>
      </c>
      <c r="G67" s="49" t="s">
        <v>8</v>
      </c>
      <c r="H67" s="61" t="s">
        <v>70</v>
      </c>
    </row>
    <row r="68" spans="1:8">
      <c r="A68" s="55"/>
      <c r="B68" s="54"/>
      <c r="C68" s="50" t="s">
        <v>245</v>
      </c>
      <c r="D68" s="50" t="s">
        <v>245</v>
      </c>
      <c r="E68" s="50" t="s">
        <v>245</v>
      </c>
      <c r="F68" s="50" t="s">
        <v>245</v>
      </c>
      <c r="G68" s="50" t="s">
        <v>245</v>
      </c>
      <c r="H68" s="62" t="s">
        <v>245</v>
      </c>
    </row>
    <row r="69" spans="1:8">
      <c r="A69" s="6" t="s">
        <v>31</v>
      </c>
      <c r="B69" s="6" t="s">
        <v>30</v>
      </c>
      <c r="C69" s="6">
        <v>1</v>
      </c>
      <c r="D69" s="6">
        <v>2</v>
      </c>
      <c r="E69" s="6">
        <v>2</v>
      </c>
      <c r="F69" s="6">
        <v>3</v>
      </c>
      <c r="G69" s="44">
        <v>4</v>
      </c>
      <c r="H69" s="51" t="s">
        <v>88</v>
      </c>
    </row>
    <row r="70" spans="1:8">
      <c r="A70" s="4">
        <v>1</v>
      </c>
      <c r="B70" s="16" t="s">
        <v>50</v>
      </c>
      <c r="C70" s="12">
        <f t="shared" ref="C70:H70" si="30">C71+C72+C73+C74+C75+C76+C77+C78+C79+C80+C81+C82+C83+C84</f>
        <v>83460</v>
      </c>
      <c r="D70" s="12">
        <f t="shared" si="30"/>
        <v>84079.03</v>
      </c>
      <c r="E70" s="12">
        <f t="shared" si="30"/>
        <v>22803.66</v>
      </c>
      <c r="F70" s="12">
        <f t="shared" si="30"/>
        <v>25996.9</v>
      </c>
      <c r="G70" s="12">
        <f t="shared" si="30"/>
        <v>18347.78</v>
      </c>
      <c r="H70" s="12">
        <f t="shared" si="30"/>
        <v>16930.690000000002</v>
      </c>
    </row>
    <row r="71" spans="1:8">
      <c r="A71" s="3"/>
      <c r="B71" s="9" t="s">
        <v>51</v>
      </c>
      <c r="C71" s="11">
        <v>418</v>
      </c>
      <c r="D71" s="11">
        <v>418</v>
      </c>
      <c r="E71" s="11">
        <v>130</v>
      </c>
      <c r="F71" s="11">
        <v>97</v>
      </c>
      <c r="G71" s="11">
        <v>23.85</v>
      </c>
      <c r="H71" s="45">
        <v>167.15</v>
      </c>
    </row>
    <row r="72" spans="1:8">
      <c r="A72" s="3"/>
      <c r="B72" s="9" t="s">
        <v>78</v>
      </c>
      <c r="C72" s="11">
        <v>0</v>
      </c>
      <c r="D72" s="11">
        <v>200</v>
      </c>
      <c r="E72" s="11">
        <v>0</v>
      </c>
      <c r="F72" s="11">
        <v>0</v>
      </c>
      <c r="G72" s="11">
        <v>150</v>
      </c>
      <c r="H72" s="45">
        <v>50</v>
      </c>
    </row>
    <row r="73" spans="1:8">
      <c r="A73" s="3"/>
      <c r="B73" s="9" t="s">
        <v>52</v>
      </c>
      <c r="C73" s="11">
        <v>17500</v>
      </c>
      <c r="D73" s="11">
        <v>17500</v>
      </c>
      <c r="E73" s="11">
        <v>5900</v>
      </c>
      <c r="F73" s="11">
        <v>5720</v>
      </c>
      <c r="G73" s="11">
        <v>5013</v>
      </c>
      <c r="H73" s="45">
        <v>867</v>
      </c>
    </row>
    <row r="74" spans="1:8">
      <c r="A74" s="3"/>
      <c r="B74" s="9" t="s">
        <v>53</v>
      </c>
      <c r="C74" s="11">
        <v>11270</v>
      </c>
      <c r="D74" s="11">
        <v>11270</v>
      </c>
      <c r="E74" s="11">
        <v>2849</v>
      </c>
      <c r="F74" s="11">
        <v>4580</v>
      </c>
      <c r="G74" s="11">
        <v>1223</v>
      </c>
      <c r="H74" s="45">
        <v>2618</v>
      </c>
    </row>
    <row r="75" spans="1:8">
      <c r="A75" s="3"/>
      <c r="B75" s="9" t="s">
        <v>54</v>
      </c>
      <c r="C75" s="11">
        <v>250</v>
      </c>
      <c r="D75" s="11">
        <v>250</v>
      </c>
      <c r="E75" s="11">
        <v>90</v>
      </c>
      <c r="F75" s="11">
        <v>100</v>
      </c>
      <c r="G75" s="11">
        <v>26</v>
      </c>
      <c r="H75" s="45">
        <v>34</v>
      </c>
    </row>
    <row r="76" spans="1:8">
      <c r="A76" s="3"/>
      <c r="B76" s="9" t="s">
        <v>55</v>
      </c>
      <c r="C76" s="11">
        <v>4900</v>
      </c>
      <c r="D76" s="11">
        <v>4477.46</v>
      </c>
      <c r="E76" s="11">
        <v>1210</v>
      </c>
      <c r="F76" s="11">
        <v>1450</v>
      </c>
      <c r="G76" s="11">
        <v>1020</v>
      </c>
      <c r="H76" s="45">
        <v>797.46</v>
      </c>
    </row>
    <row r="77" spans="1:8">
      <c r="A77" s="3"/>
      <c r="B77" s="9" t="s">
        <v>56</v>
      </c>
      <c r="C77" s="11">
        <v>330</v>
      </c>
      <c r="D77" s="11">
        <v>330</v>
      </c>
      <c r="E77" s="11">
        <v>80</v>
      </c>
      <c r="F77" s="11">
        <v>110</v>
      </c>
      <c r="G77" s="11">
        <v>70</v>
      </c>
      <c r="H77" s="45">
        <v>70</v>
      </c>
    </row>
    <row r="78" spans="1:8">
      <c r="A78" s="3"/>
      <c r="B78" s="9" t="s">
        <v>57</v>
      </c>
      <c r="C78" s="11">
        <v>750</v>
      </c>
      <c r="D78" s="11">
        <v>750</v>
      </c>
      <c r="E78" s="11">
        <v>200</v>
      </c>
      <c r="F78" s="11">
        <v>250</v>
      </c>
      <c r="G78" s="11">
        <v>130</v>
      </c>
      <c r="H78" s="45">
        <v>170</v>
      </c>
    </row>
    <row r="79" spans="1:8">
      <c r="A79" s="3"/>
      <c r="B79" s="9" t="s">
        <v>58</v>
      </c>
      <c r="C79" s="11">
        <v>2050</v>
      </c>
      <c r="D79" s="11">
        <v>2050</v>
      </c>
      <c r="E79" s="11">
        <v>550</v>
      </c>
      <c r="F79" s="11">
        <v>800</v>
      </c>
      <c r="G79" s="11">
        <v>40</v>
      </c>
      <c r="H79" s="45">
        <v>660</v>
      </c>
    </row>
    <row r="80" spans="1:8">
      <c r="A80" s="3"/>
      <c r="B80" s="9" t="s">
        <v>59</v>
      </c>
      <c r="C80" s="11">
        <v>700</v>
      </c>
      <c r="D80" s="11">
        <v>700</v>
      </c>
      <c r="E80" s="11">
        <v>150</v>
      </c>
      <c r="F80" s="11">
        <v>250</v>
      </c>
      <c r="G80" s="11">
        <v>150</v>
      </c>
      <c r="H80" s="45">
        <v>150</v>
      </c>
    </row>
    <row r="81" spans="1:8">
      <c r="A81" s="3"/>
      <c r="B81" s="9" t="s">
        <v>87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45">
        <v>0</v>
      </c>
    </row>
    <row r="82" spans="1:8">
      <c r="A82" s="3"/>
      <c r="B82" s="9" t="s">
        <v>67</v>
      </c>
      <c r="C82" s="11">
        <v>170</v>
      </c>
      <c r="D82" s="11">
        <v>1014.57</v>
      </c>
      <c r="E82" s="11">
        <v>15.66</v>
      </c>
      <c r="F82" s="11">
        <v>89.9</v>
      </c>
      <c r="G82" s="11">
        <v>200.5</v>
      </c>
      <c r="H82" s="45">
        <v>708.51</v>
      </c>
    </row>
    <row r="83" spans="1:8">
      <c r="A83" s="3"/>
      <c r="B83" s="9" t="s">
        <v>60</v>
      </c>
      <c r="C83" s="11">
        <v>45000</v>
      </c>
      <c r="D83" s="11">
        <v>45000</v>
      </c>
      <c r="E83" s="11">
        <v>11591</v>
      </c>
      <c r="F83" s="11">
        <v>12500</v>
      </c>
      <c r="G83" s="11">
        <v>10272.43</v>
      </c>
      <c r="H83" s="45">
        <v>10636.57</v>
      </c>
    </row>
    <row r="84" spans="1:8">
      <c r="A84" s="3"/>
      <c r="B84" s="9" t="s">
        <v>61</v>
      </c>
      <c r="C84" s="11">
        <v>122</v>
      </c>
      <c r="D84" s="11">
        <v>119</v>
      </c>
      <c r="E84" s="11">
        <v>38</v>
      </c>
      <c r="F84" s="11">
        <v>50</v>
      </c>
      <c r="G84" s="11">
        <v>29</v>
      </c>
      <c r="H84" s="45">
        <v>2</v>
      </c>
    </row>
    <row r="85" spans="1:8">
      <c r="A85" s="4">
        <v>2</v>
      </c>
      <c r="B85" s="16" t="s">
        <v>29</v>
      </c>
      <c r="C85" s="12">
        <f t="shared" ref="C85:H85" si="31">C86+C87</f>
        <v>58192</v>
      </c>
      <c r="D85" s="12">
        <f t="shared" si="31"/>
        <v>59942</v>
      </c>
      <c r="E85" s="12">
        <f t="shared" si="31"/>
        <v>16798</v>
      </c>
      <c r="F85" s="12">
        <f t="shared" si="31"/>
        <v>16504</v>
      </c>
      <c r="G85" s="12">
        <f t="shared" si="31"/>
        <v>14414</v>
      </c>
      <c r="H85" s="12">
        <f t="shared" si="31"/>
        <v>12226</v>
      </c>
    </row>
    <row r="86" spans="1:8">
      <c r="A86" s="3"/>
      <c r="B86" s="9" t="s">
        <v>62</v>
      </c>
      <c r="C86" s="11">
        <v>57933</v>
      </c>
      <c r="D86" s="11">
        <v>59189</v>
      </c>
      <c r="E86" s="11">
        <v>16749</v>
      </c>
      <c r="F86" s="11">
        <v>16434</v>
      </c>
      <c r="G86" s="11">
        <v>14347</v>
      </c>
      <c r="H86" s="45">
        <v>11659</v>
      </c>
    </row>
    <row r="87" spans="1:8">
      <c r="A87" s="3"/>
      <c r="B87" s="9" t="s">
        <v>63</v>
      </c>
      <c r="C87" s="11">
        <v>259</v>
      </c>
      <c r="D87" s="11">
        <v>753</v>
      </c>
      <c r="E87" s="11">
        <v>49</v>
      </c>
      <c r="F87" s="11">
        <v>70</v>
      </c>
      <c r="G87" s="11">
        <v>67</v>
      </c>
      <c r="H87" s="45">
        <v>567</v>
      </c>
    </row>
    <row r="88" spans="1:8">
      <c r="A88" s="4">
        <v>3</v>
      </c>
      <c r="B88" s="16" t="s">
        <v>28</v>
      </c>
      <c r="C88" s="12">
        <f>C92+C93+C94+C90+C95+C96+C91</f>
        <v>15244</v>
      </c>
      <c r="D88" s="12">
        <f>D92+D93+D94+D90+D95+D96+D91+D89</f>
        <v>14306.55</v>
      </c>
      <c r="E88" s="12">
        <f>E92+E93+E94+E90+E95+E96+E91+E89</f>
        <v>2631.4</v>
      </c>
      <c r="F88" s="12">
        <f>F92+F93+F94+F90+F95+F96+F91+F89</f>
        <v>6466.1</v>
      </c>
      <c r="G88" s="12">
        <f>G92+G93+G94+G90+G95+G96+G91+G89</f>
        <v>1514.71</v>
      </c>
      <c r="H88" s="12">
        <f>H92+H93+H94+H90+H95+H96+H91+H89</f>
        <v>3694.34</v>
      </c>
    </row>
    <row r="89" spans="1:8">
      <c r="A89" s="4"/>
      <c r="B89" s="58" t="s">
        <v>429</v>
      </c>
      <c r="C89" s="59">
        <v>0</v>
      </c>
      <c r="D89" s="59">
        <v>2500</v>
      </c>
      <c r="E89" s="59">
        <v>0</v>
      </c>
      <c r="F89" s="59">
        <v>0</v>
      </c>
      <c r="G89" s="59">
        <v>0</v>
      </c>
      <c r="H89" s="59">
        <v>2500</v>
      </c>
    </row>
    <row r="90" spans="1:8">
      <c r="A90" s="4"/>
      <c r="B90" s="58" t="s">
        <v>248</v>
      </c>
      <c r="C90" s="59">
        <v>323</v>
      </c>
      <c r="D90" s="59">
        <v>0</v>
      </c>
      <c r="E90" s="59">
        <v>0</v>
      </c>
      <c r="F90" s="59">
        <v>87</v>
      </c>
      <c r="G90" s="59">
        <v>-87</v>
      </c>
      <c r="H90" s="45">
        <v>0</v>
      </c>
    </row>
    <row r="91" spans="1:8">
      <c r="A91" s="4"/>
      <c r="B91" s="127" t="s">
        <v>269</v>
      </c>
      <c r="C91" s="59">
        <v>363</v>
      </c>
      <c r="D91" s="59">
        <v>536</v>
      </c>
      <c r="E91" s="59">
        <v>0</v>
      </c>
      <c r="F91" s="59">
        <v>180</v>
      </c>
      <c r="G91" s="59">
        <v>273</v>
      </c>
      <c r="H91" s="45">
        <v>83</v>
      </c>
    </row>
    <row r="92" spans="1:8">
      <c r="A92" s="3"/>
      <c r="B92" s="9" t="s">
        <v>64</v>
      </c>
      <c r="C92" s="11">
        <v>11000</v>
      </c>
      <c r="D92" s="11">
        <v>7906</v>
      </c>
      <c r="E92" s="11">
        <v>1721</v>
      </c>
      <c r="F92" s="11">
        <v>5079</v>
      </c>
      <c r="G92" s="11">
        <v>530</v>
      </c>
      <c r="H92" s="45">
        <v>576</v>
      </c>
    </row>
    <row r="93" spans="1:8">
      <c r="A93" s="3"/>
      <c r="B93" s="9" t="s">
        <v>65</v>
      </c>
      <c r="C93" s="11">
        <v>330</v>
      </c>
      <c r="D93" s="11">
        <v>330</v>
      </c>
      <c r="E93" s="11">
        <v>44.2</v>
      </c>
      <c r="F93" s="11">
        <v>125.8</v>
      </c>
      <c r="G93" s="11">
        <v>100</v>
      </c>
      <c r="H93" s="45">
        <v>60</v>
      </c>
    </row>
    <row r="94" spans="1:8">
      <c r="A94" s="3"/>
      <c r="B94" s="9" t="s">
        <v>66</v>
      </c>
      <c r="C94" s="11">
        <v>150</v>
      </c>
      <c r="D94" s="11">
        <v>150</v>
      </c>
      <c r="E94" s="11">
        <v>18.8</v>
      </c>
      <c r="F94" s="11">
        <v>41.2</v>
      </c>
      <c r="G94" s="11">
        <v>50</v>
      </c>
      <c r="H94" s="45">
        <v>40</v>
      </c>
    </row>
    <row r="95" spans="1:8">
      <c r="A95" s="3"/>
      <c r="B95" s="9" t="s">
        <v>82</v>
      </c>
      <c r="C95" s="11">
        <v>320</v>
      </c>
      <c r="D95" s="11">
        <v>320</v>
      </c>
      <c r="E95" s="11">
        <v>120</v>
      </c>
      <c r="F95" s="11">
        <v>120</v>
      </c>
      <c r="G95" s="11">
        <v>0</v>
      </c>
      <c r="H95" s="45">
        <v>80</v>
      </c>
    </row>
    <row r="96" spans="1:8">
      <c r="A96" s="3"/>
      <c r="B96" s="9" t="s">
        <v>241</v>
      </c>
      <c r="C96" s="11">
        <v>2758</v>
      </c>
      <c r="D96" s="11">
        <v>2564.5500000000002</v>
      </c>
      <c r="E96" s="11">
        <v>727.4</v>
      </c>
      <c r="F96" s="11">
        <v>833.1</v>
      </c>
      <c r="G96" s="11">
        <v>648.71</v>
      </c>
      <c r="H96" s="45">
        <v>355.34</v>
      </c>
    </row>
    <row r="97" spans="1:8">
      <c r="A97" s="4">
        <v>4</v>
      </c>
      <c r="B97" s="16" t="s">
        <v>242</v>
      </c>
      <c r="C97" s="12">
        <v>1954</v>
      </c>
      <c r="D97" s="12">
        <v>2252.8000000000002</v>
      </c>
      <c r="E97" s="12">
        <v>0</v>
      </c>
      <c r="F97" s="12">
        <v>980</v>
      </c>
      <c r="G97" s="12">
        <v>872.8</v>
      </c>
      <c r="H97" s="18">
        <v>400</v>
      </c>
    </row>
    <row r="98" spans="1:8">
      <c r="A98" s="23" t="s">
        <v>26</v>
      </c>
      <c r="B98" s="23" t="s">
        <v>25</v>
      </c>
      <c r="C98" s="24">
        <f t="shared" ref="C98:H98" si="32">C70+C85+C88+C97</f>
        <v>158850</v>
      </c>
      <c r="D98" s="24">
        <f t="shared" si="32"/>
        <v>160580.37999999998</v>
      </c>
      <c r="E98" s="24">
        <f t="shared" si="32"/>
        <v>42233.060000000005</v>
      </c>
      <c r="F98" s="24">
        <f t="shared" si="32"/>
        <v>49947</v>
      </c>
      <c r="G98" s="24">
        <f t="shared" si="32"/>
        <v>35149.29</v>
      </c>
      <c r="H98" s="24">
        <f t="shared" si="32"/>
        <v>33251.03</v>
      </c>
    </row>
    <row r="99" spans="1:8">
      <c r="A99" s="4">
        <v>1</v>
      </c>
      <c r="B99" s="16" t="s">
        <v>24</v>
      </c>
      <c r="C99" s="12">
        <f>C100+C101+C103</f>
        <v>7355</v>
      </c>
      <c r="D99" s="12">
        <f>D100+D101+D103+D102</f>
        <v>6180.3700000000008</v>
      </c>
      <c r="E99" s="12">
        <f>E100+E101+E103+E102</f>
        <v>1591.5</v>
      </c>
      <c r="F99" s="12">
        <f>F100+F101+F103+F102</f>
        <v>2065.12</v>
      </c>
      <c r="G99" s="12">
        <f>G100+G101+G103+G102</f>
        <v>1782.9499999999998</v>
      </c>
      <c r="H99" s="12">
        <f>H100+H101+H103+H102</f>
        <v>740.8</v>
      </c>
    </row>
    <row r="100" spans="1:8">
      <c r="A100" s="3"/>
      <c r="B100" s="10" t="s">
        <v>37</v>
      </c>
      <c r="C100" s="11">
        <v>4800</v>
      </c>
      <c r="D100" s="11">
        <v>3868.84</v>
      </c>
      <c r="E100" s="11">
        <v>1178</v>
      </c>
      <c r="F100" s="11">
        <v>1369</v>
      </c>
      <c r="G100" s="11">
        <v>1008.78</v>
      </c>
      <c r="H100" s="45">
        <v>313.06</v>
      </c>
    </row>
    <row r="101" spans="1:8">
      <c r="A101" s="3"/>
      <c r="B101" s="10" t="s">
        <v>38</v>
      </c>
      <c r="C101" s="11">
        <v>2575</v>
      </c>
      <c r="D101" s="11">
        <v>2351.1</v>
      </c>
      <c r="E101" s="11">
        <v>420</v>
      </c>
      <c r="F101" s="11">
        <v>700.62</v>
      </c>
      <c r="G101" s="11">
        <v>743.17</v>
      </c>
      <c r="H101" s="45">
        <v>487.31</v>
      </c>
    </row>
    <row r="102" spans="1:8">
      <c r="A102" s="3"/>
      <c r="B102" s="10" t="s">
        <v>366</v>
      </c>
      <c r="C102" s="11">
        <v>0</v>
      </c>
      <c r="D102" s="11">
        <v>39</v>
      </c>
      <c r="E102" s="11">
        <v>0</v>
      </c>
      <c r="F102" s="11">
        <v>0</v>
      </c>
      <c r="G102" s="11">
        <v>35.5</v>
      </c>
      <c r="H102" s="45">
        <v>3.5</v>
      </c>
    </row>
    <row r="103" spans="1:8">
      <c r="A103" s="3"/>
      <c r="B103" s="10" t="s">
        <v>48</v>
      </c>
      <c r="C103" s="11">
        <v>-20</v>
      </c>
      <c r="D103" s="11">
        <v>-78.569999999999993</v>
      </c>
      <c r="E103" s="11">
        <v>-6.5</v>
      </c>
      <c r="F103" s="11">
        <v>-4.5</v>
      </c>
      <c r="G103" s="11">
        <v>-4.5</v>
      </c>
      <c r="H103" s="45">
        <v>-63.07</v>
      </c>
    </row>
    <row r="104" spans="1:8">
      <c r="A104" s="3"/>
      <c r="B104" s="67" t="s">
        <v>24</v>
      </c>
      <c r="C104" s="63">
        <v>7355</v>
      </c>
      <c r="D104" s="63">
        <v>6180.38</v>
      </c>
      <c r="E104" s="63">
        <v>1591.5</v>
      </c>
      <c r="F104" s="63">
        <v>2065.12</v>
      </c>
      <c r="G104" s="63">
        <v>1782.95</v>
      </c>
      <c r="H104" s="64">
        <v>740.8</v>
      </c>
    </row>
    <row r="105" spans="1:8">
      <c r="A105" s="4">
        <v>2</v>
      </c>
      <c r="B105" s="16" t="s">
        <v>23</v>
      </c>
      <c r="C105" s="12">
        <f t="shared" ref="C105:H105" si="33">C106+C107+C108</f>
        <v>724</v>
      </c>
      <c r="D105" s="12">
        <f t="shared" si="33"/>
        <v>795.48</v>
      </c>
      <c r="E105" s="12">
        <f t="shared" si="33"/>
        <v>112</v>
      </c>
      <c r="F105" s="12">
        <f t="shared" si="33"/>
        <v>250</v>
      </c>
      <c r="G105" s="12">
        <f t="shared" si="33"/>
        <v>260</v>
      </c>
      <c r="H105" s="12">
        <f t="shared" si="33"/>
        <v>173.48000000000002</v>
      </c>
    </row>
    <row r="106" spans="1:8">
      <c r="A106" s="3"/>
      <c r="B106" s="10" t="s">
        <v>41</v>
      </c>
      <c r="C106" s="20">
        <v>424</v>
      </c>
      <c r="D106" s="20">
        <v>524</v>
      </c>
      <c r="E106" s="20">
        <v>112</v>
      </c>
      <c r="F106" s="20">
        <v>150</v>
      </c>
      <c r="G106" s="20">
        <v>160</v>
      </c>
      <c r="H106" s="45">
        <v>102</v>
      </c>
    </row>
    <row r="107" spans="1:8">
      <c r="A107" s="3"/>
      <c r="B107" s="10" t="s">
        <v>89</v>
      </c>
      <c r="C107" s="20">
        <v>100</v>
      </c>
      <c r="D107" s="20">
        <v>71.48</v>
      </c>
      <c r="E107" s="20">
        <v>0</v>
      </c>
      <c r="F107" s="20">
        <v>0</v>
      </c>
      <c r="G107" s="20">
        <v>0</v>
      </c>
      <c r="H107" s="45">
        <v>71.48</v>
      </c>
    </row>
    <row r="108" spans="1:8">
      <c r="A108" s="3"/>
      <c r="B108" s="16" t="s">
        <v>79</v>
      </c>
      <c r="C108" s="20">
        <v>200</v>
      </c>
      <c r="D108" s="20">
        <v>200</v>
      </c>
      <c r="E108" s="20">
        <v>0</v>
      </c>
      <c r="F108" s="20">
        <v>100</v>
      </c>
      <c r="G108" s="20">
        <v>100</v>
      </c>
      <c r="H108" s="45">
        <v>0</v>
      </c>
    </row>
    <row r="109" spans="1:8">
      <c r="A109" s="3"/>
      <c r="B109" s="66" t="s">
        <v>90</v>
      </c>
      <c r="C109" s="65">
        <v>100</v>
      </c>
      <c r="D109" s="65">
        <v>71.48</v>
      </c>
      <c r="E109" s="65">
        <v>0</v>
      </c>
      <c r="F109" s="65">
        <v>0</v>
      </c>
      <c r="G109" s="65">
        <v>0</v>
      </c>
      <c r="H109" s="64">
        <v>71.48</v>
      </c>
    </row>
    <row r="110" spans="1:8">
      <c r="A110" s="3"/>
      <c r="B110" s="66" t="s">
        <v>91</v>
      </c>
      <c r="C110" s="65">
        <v>200</v>
      </c>
      <c r="D110" s="65">
        <v>200</v>
      </c>
      <c r="E110" s="65">
        <v>0</v>
      </c>
      <c r="F110" s="65">
        <v>100</v>
      </c>
      <c r="G110" s="65">
        <v>100</v>
      </c>
      <c r="H110" s="64">
        <v>0</v>
      </c>
    </row>
    <row r="111" spans="1:8">
      <c r="A111" s="3"/>
      <c r="B111" s="66" t="s">
        <v>92</v>
      </c>
      <c r="C111" s="65">
        <v>424</v>
      </c>
      <c r="D111" s="65">
        <v>524</v>
      </c>
      <c r="E111" s="65">
        <v>112</v>
      </c>
      <c r="F111" s="65">
        <v>150</v>
      </c>
      <c r="G111" s="65">
        <v>160</v>
      </c>
      <c r="H111" s="64">
        <v>102</v>
      </c>
    </row>
    <row r="112" spans="1:8">
      <c r="A112" s="4">
        <v>3</v>
      </c>
      <c r="B112" s="31" t="s">
        <v>73</v>
      </c>
      <c r="C112" s="12">
        <f t="shared" ref="C112:H112" si="34">C113+C114</f>
        <v>3210</v>
      </c>
      <c r="D112" s="12">
        <f t="shared" si="34"/>
        <v>2250</v>
      </c>
      <c r="E112" s="12">
        <f t="shared" si="34"/>
        <v>1170</v>
      </c>
      <c r="F112" s="12">
        <f t="shared" si="34"/>
        <v>1200</v>
      </c>
      <c r="G112" s="12">
        <f t="shared" si="34"/>
        <v>830</v>
      </c>
      <c r="H112" s="12">
        <f t="shared" si="34"/>
        <v>-950</v>
      </c>
    </row>
    <row r="113" spans="1:8">
      <c r="A113" s="4"/>
      <c r="B113" s="67" t="s">
        <v>94</v>
      </c>
      <c r="C113" s="63">
        <v>3200</v>
      </c>
      <c r="D113" s="63">
        <v>2250</v>
      </c>
      <c r="E113" s="63">
        <v>1170</v>
      </c>
      <c r="F113" s="63">
        <v>1200</v>
      </c>
      <c r="G113" s="65">
        <v>830</v>
      </c>
      <c r="H113" s="64">
        <v>-950</v>
      </c>
    </row>
    <row r="114" spans="1:8">
      <c r="A114" s="4"/>
      <c r="B114" s="67" t="s">
        <v>249</v>
      </c>
      <c r="C114" s="63">
        <v>10</v>
      </c>
      <c r="D114" s="63">
        <v>0</v>
      </c>
      <c r="E114" s="63">
        <v>0</v>
      </c>
      <c r="F114" s="63">
        <v>0</v>
      </c>
      <c r="G114" s="65">
        <v>0</v>
      </c>
      <c r="H114" s="64">
        <v>0</v>
      </c>
    </row>
    <row r="115" spans="1:8">
      <c r="A115" s="4">
        <v>4</v>
      </c>
      <c r="B115" s="16" t="s">
        <v>22</v>
      </c>
      <c r="C115" s="12">
        <f t="shared" ref="C115:H115" si="35">C116</f>
        <v>20</v>
      </c>
      <c r="D115" s="12">
        <f t="shared" si="35"/>
        <v>22</v>
      </c>
      <c r="E115" s="12">
        <f t="shared" si="35"/>
        <v>6.5</v>
      </c>
      <c r="F115" s="12">
        <f t="shared" si="35"/>
        <v>6</v>
      </c>
      <c r="G115" s="12">
        <f t="shared" si="35"/>
        <v>5.5</v>
      </c>
      <c r="H115" s="12">
        <f t="shared" si="35"/>
        <v>4</v>
      </c>
    </row>
    <row r="116" spans="1:8">
      <c r="A116" s="3"/>
      <c r="B116" s="10" t="s">
        <v>44</v>
      </c>
      <c r="C116" s="13">
        <v>20</v>
      </c>
      <c r="D116" s="13">
        <v>22</v>
      </c>
      <c r="E116" s="13">
        <v>6.5</v>
      </c>
      <c r="F116" s="13">
        <v>6</v>
      </c>
      <c r="G116" s="13">
        <v>5.5</v>
      </c>
      <c r="H116" s="45">
        <v>4</v>
      </c>
    </row>
    <row r="117" spans="1:8">
      <c r="A117" s="3"/>
      <c r="B117" s="67" t="s">
        <v>95</v>
      </c>
      <c r="C117" s="68">
        <v>20</v>
      </c>
      <c r="D117" s="68">
        <v>22</v>
      </c>
      <c r="E117" s="68">
        <v>6.5</v>
      </c>
      <c r="F117" s="68">
        <v>6</v>
      </c>
      <c r="G117" s="68">
        <v>5.5</v>
      </c>
      <c r="H117" s="64">
        <v>4</v>
      </c>
    </row>
    <row r="118" spans="1:8">
      <c r="A118" s="4">
        <v>5</v>
      </c>
      <c r="B118" s="16" t="s">
        <v>21</v>
      </c>
      <c r="C118" s="12">
        <f t="shared" ref="C118:H118" si="36">C119+C120+C121+C122</f>
        <v>2622</v>
      </c>
      <c r="D118" s="12">
        <f t="shared" si="36"/>
        <v>2328.0800000000004</v>
      </c>
      <c r="E118" s="12">
        <f t="shared" si="36"/>
        <v>627.20000000000005</v>
      </c>
      <c r="F118" s="12">
        <f t="shared" si="36"/>
        <v>617.23</v>
      </c>
      <c r="G118" s="12">
        <f t="shared" si="36"/>
        <v>597.29</v>
      </c>
      <c r="H118" s="12">
        <f t="shared" si="36"/>
        <v>486.36</v>
      </c>
    </row>
    <row r="119" spans="1:8">
      <c r="A119" s="3"/>
      <c r="B119" s="10" t="s">
        <v>37</v>
      </c>
      <c r="C119" s="13">
        <v>42</v>
      </c>
      <c r="D119" s="13">
        <v>67.400000000000006</v>
      </c>
      <c r="E119" s="13">
        <v>8.6999999999999993</v>
      </c>
      <c r="F119" s="13">
        <v>12.33</v>
      </c>
      <c r="G119" s="13">
        <v>0.81</v>
      </c>
      <c r="H119" s="45">
        <v>45.56</v>
      </c>
    </row>
    <row r="120" spans="1:8">
      <c r="A120" s="3"/>
      <c r="B120" s="10" t="s">
        <v>38</v>
      </c>
      <c r="C120" s="13">
        <v>70</v>
      </c>
      <c r="D120" s="13">
        <v>64.88</v>
      </c>
      <c r="E120" s="13">
        <v>10.5</v>
      </c>
      <c r="F120" s="13">
        <v>20.9</v>
      </c>
      <c r="G120" s="13">
        <v>23.98</v>
      </c>
      <c r="H120" s="45">
        <v>9.5</v>
      </c>
    </row>
    <row r="121" spans="1:8">
      <c r="A121" s="3"/>
      <c r="B121" s="10" t="s">
        <v>41</v>
      </c>
      <c r="C121" s="13">
        <v>2360</v>
      </c>
      <c r="D121" s="13">
        <v>2195.8000000000002</v>
      </c>
      <c r="E121" s="13">
        <v>608</v>
      </c>
      <c r="F121" s="13">
        <v>584</v>
      </c>
      <c r="G121" s="13">
        <v>572.5</v>
      </c>
      <c r="H121" s="45">
        <v>431.3</v>
      </c>
    </row>
    <row r="122" spans="1:8">
      <c r="A122" s="3"/>
      <c r="B122" s="10" t="s">
        <v>84</v>
      </c>
      <c r="C122" s="13">
        <v>150</v>
      </c>
      <c r="D122" s="13">
        <v>0</v>
      </c>
      <c r="E122" s="13">
        <v>0</v>
      </c>
      <c r="F122" s="13">
        <v>0</v>
      </c>
      <c r="G122" s="13">
        <v>0</v>
      </c>
      <c r="H122" s="45">
        <v>0</v>
      </c>
    </row>
    <row r="123" spans="1:8">
      <c r="A123" s="3"/>
      <c r="B123" s="67" t="s">
        <v>96</v>
      </c>
      <c r="C123" s="68">
        <v>2360</v>
      </c>
      <c r="D123" s="68">
        <v>2195.8000000000002</v>
      </c>
      <c r="E123" s="68">
        <v>608</v>
      </c>
      <c r="F123" s="68">
        <v>584</v>
      </c>
      <c r="G123" s="68">
        <v>572.5</v>
      </c>
      <c r="H123" s="64">
        <v>431.3</v>
      </c>
    </row>
    <row r="124" spans="1:8">
      <c r="A124" s="3"/>
      <c r="B124" s="67" t="s">
        <v>97</v>
      </c>
      <c r="C124" s="68">
        <v>262</v>
      </c>
      <c r="D124" s="68">
        <v>132.28</v>
      </c>
      <c r="E124" s="68">
        <v>19.2</v>
      </c>
      <c r="F124" s="68">
        <v>33.229999999999997</v>
      </c>
      <c r="G124" s="68">
        <v>24.79</v>
      </c>
      <c r="H124" s="64">
        <v>55.06</v>
      </c>
    </row>
    <row r="125" spans="1:8">
      <c r="A125" s="4">
        <v>6</v>
      </c>
      <c r="B125" s="16" t="s">
        <v>20</v>
      </c>
      <c r="C125" s="12">
        <f t="shared" ref="C125:H125" si="37">C126+C127+C128+C129+C130+C131</f>
        <v>60646</v>
      </c>
      <c r="D125" s="12">
        <f t="shared" si="37"/>
        <v>63176.52</v>
      </c>
      <c r="E125" s="12">
        <f t="shared" si="37"/>
        <v>18791.550000000003</v>
      </c>
      <c r="F125" s="12">
        <f t="shared" si="37"/>
        <v>16856.000000000004</v>
      </c>
      <c r="G125" s="12">
        <f t="shared" si="37"/>
        <v>14435.82</v>
      </c>
      <c r="H125" s="12">
        <f t="shared" si="37"/>
        <v>13093.15</v>
      </c>
    </row>
    <row r="126" spans="1:8">
      <c r="A126" s="3"/>
      <c r="B126" s="10" t="s">
        <v>37</v>
      </c>
      <c r="C126" s="13">
        <v>52157</v>
      </c>
      <c r="D126" s="13">
        <v>53413</v>
      </c>
      <c r="E126" s="13">
        <v>15385</v>
      </c>
      <c r="F126" s="13">
        <v>14964</v>
      </c>
      <c r="G126" s="13">
        <v>12876</v>
      </c>
      <c r="H126" s="45">
        <v>10188</v>
      </c>
    </row>
    <row r="127" spans="1:8">
      <c r="A127" s="3"/>
      <c r="B127" s="10" t="s">
        <v>38</v>
      </c>
      <c r="C127" s="13">
        <v>7490</v>
      </c>
      <c r="D127" s="13">
        <v>8173.39</v>
      </c>
      <c r="E127" s="13">
        <v>3117.5</v>
      </c>
      <c r="F127" s="13">
        <v>1518.45</v>
      </c>
      <c r="G127" s="13">
        <v>1337.09</v>
      </c>
      <c r="H127" s="45">
        <v>2200.35</v>
      </c>
    </row>
    <row r="128" spans="1:8">
      <c r="A128" s="3"/>
      <c r="B128" s="10" t="s">
        <v>39</v>
      </c>
      <c r="C128" s="13">
        <v>265</v>
      </c>
      <c r="D128" s="13">
        <v>276.58999999999997</v>
      </c>
      <c r="E128" s="13">
        <v>74.150000000000006</v>
      </c>
      <c r="F128" s="13">
        <v>76.650000000000006</v>
      </c>
      <c r="G128" s="13">
        <v>40.22</v>
      </c>
      <c r="H128" s="45">
        <v>85.57</v>
      </c>
    </row>
    <row r="129" spans="1:8">
      <c r="A129" s="3"/>
      <c r="B129" s="10" t="s">
        <v>45</v>
      </c>
      <c r="C129" s="13">
        <v>161</v>
      </c>
      <c r="D129" s="13">
        <v>159.63</v>
      </c>
      <c r="E129" s="13">
        <v>21.9</v>
      </c>
      <c r="F129" s="13">
        <v>76.900000000000006</v>
      </c>
      <c r="G129" s="13">
        <v>1.5</v>
      </c>
      <c r="H129" s="45">
        <v>59.33</v>
      </c>
    </row>
    <row r="130" spans="1:8">
      <c r="A130" s="3"/>
      <c r="B130" s="10" t="s">
        <v>84</v>
      </c>
      <c r="C130" s="13">
        <v>577</v>
      </c>
      <c r="D130" s="13">
        <v>1183.5</v>
      </c>
      <c r="E130" s="13">
        <v>197</v>
      </c>
      <c r="F130" s="13">
        <v>220</v>
      </c>
      <c r="G130" s="13">
        <v>202</v>
      </c>
      <c r="H130" s="45">
        <v>564.5</v>
      </c>
    </row>
    <row r="131" spans="1:8">
      <c r="A131" s="3"/>
      <c r="B131" s="10" t="s">
        <v>48</v>
      </c>
      <c r="C131" s="13">
        <v>-4</v>
      </c>
      <c r="D131" s="13">
        <v>-29.59</v>
      </c>
      <c r="E131" s="13">
        <v>-4</v>
      </c>
      <c r="F131" s="13">
        <v>0</v>
      </c>
      <c r="G131" s="13">
        <v>-20.99</v>
      </c>
      <c r="H131" s="45">
        <v>-4.5999999999999996</v>
      </c>
    </row>
    <row r="132" spans="1:8">
      <c r="A132" s="3"/>
      <c r="B132" s="67" t="s">
        <v>98</v>
      </c>
      <c r="C132" s="68">
        <v>10289.35</v>
      </c>
      <c r="D132" s="68">
        <v>10771.37</v>
      </c>
      <c r="E132" s="68">
        <v>2935.3</v>
      </c>
      <c r="F132" s="68">
        <v>2666.62</v>
      </c>
      <c r="G132" s="68">
        <v>2937.88</v>
      </c>
      <c r="H132" s="64">
        <v>2231.5700000000002</v>
      </c>
    </row>
    <row r="133" spans="1:8">
      <c r="A133" s="3"/>
      <c r="B133" s="67" t="s">
        <v>99</v>
      </c>
      <c r="C133" s="68">
        <v>15371.5</v>
      </c>
      <c r="D133" s="68">
        <v>17399.09</v>
      </c>
      <c r="E133" s="68">
        <v>5189.2</v>
      </c>
      <c r="F133" s="68">
        <v>4787.96</v>
      </c>
      <c r="G133" s="68">
        <v>4137.8999999999996</v>
      </c>
      <c r="H133" s="64">
        <v>3284.03</v>
      </c>
    </row>
    <row r="134" spans="1:8">
      <c r="A134" s="3"/>
      <c r="B134" s="67" t="s">
        <v>100</v>
      </c>
      <c r="C134" s="68">
        <v>34130.75</v>
      </c>
      <c r="D134" s="68">
        <v>34376.959999999999</v>
      </c>
      <c r="E134" s="68">
        <v>10410.950000000001</v>
      </c>
      <c r="F134" s="68">
        <v>9314.5</v>
      </c>
      <c r="G134" s="68">
        <v>7303.6</v>
      </c>
      <c r="H134" s="64">
        <v>7347.91</v>
      </c>
    </row>
    <row r="135" spans="1:8">
      <c r="A135" s="3"/>
      <c r="B135" s="67" t="s">
        <v>101</v>
      </c>
      <c r="C135" s="68">
        <v>657.4</v>
      </c>
      <c r="D135" s="68">
        <v>432.1</v>
      </c>
      <c r="E135" s="68">
        <v>59.1</v>
      </c>
      <c r="F135" s="68">
        <v>86.92</v>
      </c>
      <c r="G135" s="68">
        <v>56.44</v>
      </c>
      <c r="H135" s="64">
        <v>229.64</v>
      </c>
    </row>
    <row r="136" spans="1:8">
      <c r="A136" s="3"/>
      <c r="B136" s="67" t="s">
        <v>45</v>
      </c>
      <c r="C136" s="68">
        <v>197</v>
      </c>
      <c r="D136" s="68">
        <v>197</v>
      </c>
      <c r="E136" s="68">
        <v>197</v>
      </c>
      <c r="F136" s="68">
        <v>0</v>
      </c>
      <c r="G136" s="68">
        <v>0</v>
      </c>
      <c r="H136" s="64">
        <v>0</v>
      </c>
    </row>
    <row r="137" spans="1:8">
      <c r="A137" s="4">
        <v>7</v>
      </c>
      <c r="B137" s="16" t="s">
        <v>19</v>
      </c>
      <c r="C137" s="12">
        <f>C140+C138+C139</f>
        <v>2808</v>
      </c>
      <c r="D137" s="12">
        <f>D140+D138+D139+D141</f>
        <v>2885.8500000000004</v>
      </c>
      <c r="E137" s="12">
        <f>E140+E138+E139+E141</f>
        <v>734.9</v>
      </c>
      <c r="F137" s="12">
        <f>F140+F138+F139+F141</f>
        <v>859.6</v>
      </c>
      <c r="G137" s="12">
        <f>G140+G138+G139+G141</f>
        <v>658.01</v>
      </c>
      <c r="H137" s="12">
        <f>H140+H138+H139+H141</f>
        <v>633.33999999999992</v>
      </c>
    </row>
    <row r="138" spans="1:8">
      <c r="A138" s="4"/>
      <c r="B138" s="10" t="s">
        <v>37</v>
      </c>
      <c r="C138" s="33">
        <v>2758</v>
      </c>
      <c r="D138" s="33">
        <v>2509.0500000000002</v>
      </c>
      <c r="E138" s="33">
        <v>727.4</v>
      </c>
      <c r="F138" s="33">
        <v>833.1</v>
      </c>
      <c r="G138" s="33">
        <v>650.21</v>
      </c>
      <c r="H138" s="33">
        <v>298.33999999999997</v>
      </c>
    </row>
    <row r="139" spans="1:8">
      <c r="A139" s="4"/>
      <c r="B139" s="10" t="s">
        <v>38</v>
      </c>
      <c r="C139" s="33">
        <v>30</v>
      </c>
      <c r="D139" s="33">
        <v>233.8</v>
      </c>
      <c r="E139" s="33">
        <v>3</v>
      </c>
      <c r="F139" s="33">
        <v>21</v>
      </c>
      <c r="G139" s="33">
        <v>2.8</v>
      </c>
      <c r="H139" s="33">
        <v>207</v>
      </c>
    </row>
    <row r="140" spans="1:8">
      <c r="A140" s="3"/>
      <c r="B140" s="10" t="s">
        <v>39</v>
      </c>
      <c r="C140" s="185">
        <v>20</v>
      </c>
      <c r="D140" s="185">
        <v>20</v>
      </c>
      <c r="E140" s="185">
        <v>4.5</v>
      </c>
      <c r="F140" s="185">
        <v>5.5</v>
      </c>
      <c r="G140" s="185">
        <v>5</v>
      </c>
      <c r="H140" s="181">
        <v>5</v>
      </c>
    </row>
    <row r="141" spans="1:8">
      <c r="A141" s="3"/>
      <c r="B141" s="10" t="s">
        <v>84</v>
      </c>
      <c r="C141" s="185">
        <v>0</v>
      </c>
      <c r="D141" s="185">
        <v>123</v>
      </c>
      <c r="E141" s="185">
        <v>0</v>
      </c>
      <c r="F141" s="185">
        <v>0</v>
      </c>
      <c r="G141" s="185">
        <v>0</v>
      </c>
      <c r="H141" s="181">
        <v>123</v>
      </c>
    </row>
    <row r="142" spans="1:8">
      <c r="A142" s="3"/>
      <c r="B142" s="67" t="s">
        <v>243</v>
      </c>
      <c r="C142" s="68">
        <v>2788</v>
      </c>
      <c r="D142" s="68">
        <v>2865.85</v>
      </c>
      <c r="E142" s="68">
        <v>730.4</v>
      </c>
      <c r="F142" s="68">
        <v>854.1</v>
      </c>
      <c r="G142" s="68">
        <v>653.01</v>
      </c>
      <c r="H142" s="64">
        <v>628.34</v>
      </c>
    </row>
    <row r="143" spans="1:8">
      <c r="A143" s="3"/>
      <c r="B143" s="67" t="s">
        <v>102</v>
      </c>
      <c r="C143" s="68">
        <v>20</v>
      </c>
      <c r="D143" s="68">
        <v>20</v>
      </c>
      <c r="E143" s="68">
        <v>4.5</v>
      </c>
      <c r="F143" s="68">
        <v>5.5</v>
      </c>
      <c r="G143" s="68">
        <v>5</v>
      </c>
      <c r="H143" s="64">
        <v>5</v>
      </c>
    </row>
    <row r="144" spans="1:8">
      <c r="A144" s="4">
        <v>8</v>
      </c>
      <c r="B144" s="16" t="s">
        <v>18</v>
      </c>
      <c r="C144" s="12">
        <f>C145+C146+C147+C148+C149</f>
        <v>6654</v>
      </c>
      <c r="D144" s="12">
        <f>D145+D146+D147+D148+D149+D150</f>
        <v>6827.71</v>
      </c>
      <c r="E144" s="12">
        <f>E145+E146+E147+E148+E149+E150</f>
        <v>1718.67</v>
      </c>
      <c r="F144" s="12">
        <f>F145+F146+F147+F148+F149+F150</f>
        <v>2040.8200000000002</v>
      </c>
      <c r="G144" s="12">
        <f>G145+G146+G147+G148+G149+G150</f>
        <v>1619.5099999999998</v>
      </c>
      <c r="H144" s="12">
        <f>H145+H146+H147+H148+H149+H150</f>
        <v>1448.71</v>
      </c>
    </row>
    <row r="145" spans="1:8">
      <c r="A145" s="3"/>
      <c r="B145" s="10" t="s">
        <v>37</v>
      </c>
      <c r="C145" s="13">
        <v>1615</v>
      </c>
      <c r="D145" s="13">
        <v>1329.25</v>
      </c>
      <c r="E145" s="13">
        <v>441</v>
      </c>
      <c r="F145" s="13">
        <v>401</v>
      </c>
      <c r="G145" s="13">
        <v>271.87</v>
      </c>
      <c r="H145" s="45">
        <v>215.38</v>
      </c>
    </row>
    <row r="146" spans="1:8">
      <c r="A146" s="3"/>
      <c r="B146" s="10" t="s">
        <v>38</v>
      </c>
      <c r="C146" s="13">
        <v>1614</v>
      </c>
      <c r="D146" s="13">
        <v>1209.8</v>
      </c>
      <c r="E146" s="13">
        <v>276</v>
      </c>
      <c r="F146" s="13">
        <v>470.1</v>
      </c>
      <c r="G146" s="13">
        <v>231</v>
      </c>
      <c r="H146" s="45">
        <v>232.7</v>
      </c>
    </row>
    <row r="147" spans="1:8">
      <c r="A147" s="3"/>
      <c r="B147" s="10" t="s">
        <v>41</v>
      </c>
      <c r="C147" s="13">
        <v>3280</v>
      </c>
      <c r="D147" s="13">
        <v>3791.11</v>
      </c>
      <c r="E147" s="13">
        <v>998.67</v>
      </c>
      <c r="F147" s="13">
        <v>1039.72</v>
      </c>
      <c r="G147" s="13">
        <v>959.04</v>
      </c>
      <c r="H147" s="45">
        <v>793.68</v>
      </c>
    </row>
    <row r="148" spans="1:8">
      <c r="A148" s="3"/>
      <c r="B148" s="10" t="s">
        <v>45</v>
      </c>
      <c r="C148" s="13">
        <v>20</v>
      </c>
      <c r="D148" s="13">
        <v>20</v>
      </c>
      <c r="E148" s="13">
        <v>3</v>
      </c>
      <c r="F148" s="13">
        <v>5</v>
      </c>
      <c r="G148" s="13">
        <v>5</v>
      </c>
      <c r="H148" s="45">
        <v>7</v>
      </c>
    </row>
    <row r="149" spans="1:8">
      <c r="A149" s="3"/>
      <c r="B149" s="10" t="s">
        <v>84</v>
      </c>
      <c r="C149" s="13">
        <v>125</v>
      </c>
      <c r="D149" s="13">
        <v>485</v>
      </c>
      <c r="E149" s="13">
        <v>0</v>
      </c>
      <c r="F149" s="13">
        <v>125</v>
      </c>
      <c r="G149" s="13">
        <v>160</v>
      </c>
      <c r="H149" s="45">
        <v>200</v>
      </c>
    </row>
    <row r="150" spans="1:8">
      <c r="A150" s="3"/>
      <c r="B150" s="10" t="s">
        <v>48</v>
      </c>
      <c r="C150" s="13">
        <v>0</v>
      </c>
      <c r="D150" s="13">
        <v>-7.45</v>
      </c>
      <c r="E150" s="13">
        <v>0</v>
      </c>
      <c r="F150" s="13">
        <v>0</v>
      </c>
      <c r="G150" s="13">
        <v>-7.4</v>
      </c>
      <c r="H150" s="45">
        <v>-0.05</v>
      </c>
    </row>
    <row r="151" spans="1:8">
      <c r="A151" s="3"/>
      <c r="B151" s="67" t="s">
        <v>103</v>
      </c>
      <c r="C151" s="68">
        <v>1770</v>
      </c>
      <c r="D151" s="68">
        <v>1489.61</v>
      </c>
      <c r="E151" s="68">
        <v>428.67</v>
      </c>
      <c r="F151" s="68">
        <v>473.3</v>
      </c>
      <c r="G151" s="68">
        <v>347.32</v>
      </c>
      <c r="H151" s="64">
        <v>240.32</v>
      </c>
    </row>
    <row r="152" spans="1:8">
      <c r="A152" s="3"/>
      <c r="B152" s="67" t="s">
        <v>104</v>
      </c>
      <c r="C152" s="68">
        <v>280</v>
      </c>
      <c r="D152" s="68">
        <v>234.58</v>
      </c>
      <c r="E152" s="68">
        <v>75</v>
      </c>
      <c r="F152" s="68">
        <v>61</v>
      </c>
      <c r="G152" s="68">
        <v>45.22</v>
      </c>
      <c r="H152" s="64">
        <v>53.36</v>
      </c>
    </row>
    <row r="153" spans="1:8">
      <c r="A153" s="3"/>
      <c r="B153" s="67" t="s">
        <v>109</v>
      </c>
      <c r="C153" s="68">
        <v>60</v>
      </c>
      <c r="D153" s="68">
        <v>55.1</v>
      </c>
      <c r="E153" s="68">
        <v>15</v>
      </c>
      <c r="F153" s="68">
        <v>15</v>
      </c>
      <c r="G153" s="68">
        <v>15</v>
      </c>
      <c r="H153" s="64">
        <v>10.1</v>
      </c>
    </row>
    <row r="154" spans="1:8">
      <c r="A154" s="3"/>
      <c r="B154" s="67" t="s">
        <v>105</v>
      </c>
      <c r="C154" s="68">
        <v>1230</v>
      </c>
      <c r="D154" s="68">
        <v>2066.92</v>
      </c>
      <c r="E154" s="68">
        <v>495</v>
      </c>
      <c r="F154" s="68">
        <v>505.42</v>
      </c>
      <c r="G154" s="68">
        <v>566.5</v>
      </c>
      <c r="H154" s="64">
        <v>500</v>
      </c>
    </row>
    <row r="155" spans="1:8">
      <c r="A155" s="3"/>
      <c r="B155" s="67" t="s">
        <v>106</v>
      </c>
      <c r="C155" s="68">
        <v>20</v>
      </c>
      <c r="D155" s="68">
        <v>20</v>
      </c>
      <c r="E155" s="68">
        <v>3</v>
      </c>
      <c r="F155" s="68">
        <v>5</v>
      </c>
      <c r="G155" s="68">
        <v>5</v>
      </c>
      <c r="H155" s="64">
        <v>7</v>
      </c>
    </row>
    <row r="156" spans="1:8">
      <c r="A156" s="3"/>
      <c r="B156" s="67" t="s">
        <v>107</v>
      </c>
      <c r="C156" s="68">
        <v>3094</v>
      </c>
      <c r="D156" s="68">
        <v>2730.8</v>
      </c>
      <c r="E156" s="68">
        <v>651</v>
      </c>
      <c r="F156" s="68">
        <v>933.5</v>
      </c>
      <c r="G156" s="68">
        <v>565.47</v>
      </c>
      <c r="H156" s="64">
        <v>580.83000000000004</v>
      </c>
    </row>
    <row r="157" spans="1:8">
      <c r="A157" s="3"/>
      <c r="B157" s="67" t="s">
        <v>108</v>
      </c>
      <c r="C157" s="68">
        <v>200</v>
      </c>
      <c r="D157" s="68">
        <v>230.7</v>
      </c>
      <c r="E157" s="68">
        <v>51</v>
      </c>
      <c r="F157" s="68">
        <v>47.6</v>
      </c>
      <c r="G157" s="68">
        <v>75</v>
      </c>
      <c r="H157" s="64">
        <v>57.1</v>
      </c>
    </row>
    <row r="158" spans="1:8">
      <c r="A158" s="4">
        <v>9</v>
      </c>
      <c r="B158" s="16" t="s">
        <v>17</v>
      </c>
      <c r="C158" s="12">
        <f>C159+C160+C161+C162+C163</f>
        <v>16482</v>
      </c>
      <c r="D158" s="12">
        <f>D159+D160+D161+D162+D163+D164+D165</f>
        <v>16643.75</v>
      </c>
      <c r="E158" s="12">
        <f>E159+E160+E161+E162+E163+E164+E165</f>
        <v>2959.3</v>
      </c>
      <c r="F158" s="12">
        <f>F159+F160+F161+F162+F163+F164+F165</f>
        <v>5537.8</v>
      </c>
      <c r="G158" s="12">
        <f>G159+G160+G161+G162+G163+G164+G165</f>
        <v>4273.6100000000006</v>
      </c>
      <c r="H158" s="12">
        <f>H159+H160+H161+H162+H163+H164+H165</f>
        <v>3873.04</v>
      </c>
    </row>
    <row r="159" spans="1:8">
      <c r="A159" s="3"/>
      <c r="B159" s="10" t="s">
        <v>37</v>
      </c>
      <c r="C159" s="13">
        <v>8354</v>
      </c>
      <c r="D159" s="13">
        <v>7361.97</v>
      </c>
      <c r="E159" s="13">
        <v>1825</v>
      </c>
      <c r="F159" s="13">
        <v>2379.84</v>
      </c>
      <c r="G159" s="13">
        <v>1923.81</v>
      </c>
      <c r="H159" s="45">
        <v>1233.32</v>
      </c>
    </row>
    <row r="160" spans="1:8">
      <c r="A160" s="3"/>
      <c r="B160" s="10" t="s">
        <v>38</v>
      </c>
      <c r="C160" s="13">
        <v>1690</v>
      </c>
      <c r="D160" s="13">
        <v>1646.89</v>
      </c>
      <c r="E160" s="13">
        <v>373</v>
      </c>
      <c r="F160" s="13">
        <v>530.26</v>
      </c>
      <c r="G160" s="13">
        <v>333.02</v>
      </c>
      <c r="H160" s="45">
        <v>410.61</v>
      </c>
    </row>
    <row r="161" spans="1:8">
      <c r="A161" s="3"/>
      <c r="B161" s="10" t="s">
        <v>41</v>
      </c>
      <c r="C161" s="13">
        <v>468</v>
      </c>
      <c r="D161" s="13">
        <v>462.34</v>
      </c>
      <c r="E161" s="13">
        <v>107.3</v>
      </c>
      <c r="F161" s="13">
        <v>120.7</v>
      </c>
      <c r="G161" s="13">
        <v>111.03</v>
      </c>
      <c r="H161" s="45">
        <v>123.31</v>
      </c>
    </row>
    <row r="162" spans="1:8">
      <c r="A162" s="3"/>
      <c r="B162" s="10" t="s">
        <v>250</v>
      </c>
      <c r="C162" s="13">
        <v>3077</v>
      </c>
      <c r="D162" s="13">
        <v>3782</v>
      </c>
      <c r="E162" s="13">
        <v>0</v>
      </c>
      <c r="F162" s="13">
        <v>1540</v>
      </c>
      <c r="G162" s="13">
        <v>1091.75</v>
      </c>
      <c r="H162" s="45">
        <v>1150.25</v>
      </c>
    </row>
    <row r="163" spans="1:8">
      <c r="A163" s="3"/>
      <c r="B163" s="10" t="s">
        <v>39</v>
      </c>
      <c r="C163" s="13">
        <v>2893</v>
      </c>
      <c r="D163" s="13">
        <v>3109</v>
      </c>
      <c r="E163" s="13">
        <v>654</v>
      </c>
      <c r="F163" s="13">
        <v>967</v>
      </c>
      <c r="G163" s="13">
        <v>814</v>
      </c>
      <c r="H163" s="45">
        <v>674</v>
      </c>
    </row>
    <row r="164" spans="1:8">
      <c r="A164" s="3"/>
      <c r="B164" s="10" t="s">
        <v>84</v>
      </c>
      <c r="C164" s="13">
        <v>0</v>
      </c>
      <c r="D164" s="13">
        <v>300</v>
      </c>
      <c r="E164" s="13">
        <v>0</v>
      </c>
      <c r="F164" s="13">
        <v>0</v>
      </c>
      <c r="G164" s="13">
        <v>0</v>
      </c>
      <c r="H164" s="45">
        <v>300</v>
      </c>
    </row>
    <row r="165" spans="1:8">
      <c r="A165" s="3"/>
      <c r="B165" s="10" t="s">
        <v>48</v>
      </c>
      <c r="C165" s="13">
        <v>0</v>
      </c>
      <c r="D165" s="13">
        <v>-18.45</v>
      </c>
      <c r="E165" s="13">
        <v>0</v>
      </c>
      <c r="F165" s="13">
        <v>0</v>
      </c>
      <c r="G165" s="13">
        <v>0</v>
      </c>
      <c r="H165" s="45">
        <v>-18.45</v>
      </c>
    </row>
    <row r="166" spans="1:8">
      <c r="A166" s="3"/>
      <c r="B166" s="67" t="s">
        <v>110</v>
      </c>
      <c r="C166" s="68">
        <v>3929</v>
      </c>
      <c r="D166" s="68">
        <v>5144.34</v>
      </c>
      <c r="E166" s="68">
        <v>227.3</v>
      </c>
      <c r="F166" s="68">
        <v>1810.7</v>
      </c>
      <c r="G166" s="68">
        <v>1367.78</v>
      </c>
      <c r="H166" s="64">
        <v>1735.56</v>
      </c>
    </row>
    <row r="167" spans="1:8">
      <c r="A167" s="3"/>
      <c r="B167" s="67" t="s">
        <v>111</v>
      </c>
      <c r="C167" s="68">
        <v>7823</v>
      </c>
      <c r="D167" s="68">
        <v>7094.83</v>
      </c>
      <c r="E167" s="68">
        <v>1679.8</v>
      </c>
      <c r="F167" s="68">
        <v>2028.5</v>
      </c>
      <c r="G167" s="68">
        <v>2028.46</v>
      </c>
      <c r="H167" s="64">
        <v>1358.07</v>
      </c>
    </row>
    <row r="168" spans="1:8">
      <c r="A168" s="3"/>
      <c r="B168" s="67" t="s">
        <v>112</v>
      </c>
      <c r="C168" s="68">
        <v>480</v>
      </c>
      <c r="D168" s="68">
        <v>480</v>
      </c>
      <c r="E168" s="68">
        <v>63</v>
      </c>
      <c r="F168" s="68">
        <v>167</v>
      </c>
      <c r="G168" s="68">
        <v>150</v>
      </c>
      <c r="H168" s="64">
        <v>100</v>
      </c>
    </row>
    <row r="169" spans="1:8">
      <c r="A169" s="3"/>
      <c r="B169" s="67" t="s">
        <v>113</v>
      </c>
      <c r="C169" s="68">
        <v>776</v>
      </c>
      <c r="D169" s="68">
        <v>727.42</v>
      </c>
      <c r="E169" s="68">
        <v>220.7</v>
      </c>
      <c r="F169" s="68">
        <v>232.69</v>
      </c>
      <c r="G169" s="68">
        <v>158.33000000000001</v>
      </c>
      <c r="H169" s="64">
        <v>115.7</v>
      </c>
    </row>
    <row r="170" spans="1:8">
      <c r="A170" s="3"/>
      <c r="B170" s="67" t="s">
        <v>114</v>
      </c>
      <c r="C170" s="68">
        <v>733</v>
      </c>
      <c r="D170" s="68">
        <v>733</v>
      </c>
      <c r="E170" s="68">
        <v>207</v>
      </c>
      <c r="F170" s="68">
        <v>270</v>
      </c>
      <c r="G170" s="68">
        <v>120</v>
      </c>
      <c r="H170" s="64">
        <v>136</v>
      </c>
    </row>
    <row r="171" spans="1:8">
      <c r="A171" s="3"/>
      <c r="B171" s="67" t="s">
        <v>115</v>
      </c>
      <c r="C171" s="68">
        <v>1155</v>
      </c>
      <c r="D171" s="68">
        <v>1116.5</v>
      </c>
      <c r="E171" s="68">
        <v>265</v>
      </c>
      <c r="F171" s="68">
        <v>305.95999999999998</v>
      </c>
      <c r="G171" s="68">
        <v>238.06</v>
      </c>
      <c r="H171" s="64">
        <v>307.48</v>
      </c>
    </row>
    <row r="172" spans="1:8">
      <c r="A172" s="3"/>
      <c r="B172" s="67" t="s">
        <v>116</v>
      </c>
      <c r="C172" s="68">
        <v>1586</v>
      </c>
      <c r="D172" s="68">
        <v>1347.66</v>
      </c>
      <c r="E172" s="68">
        <v>296.5</v>
      </c>
      <c r="F172" s="68">
        <v>722.95</v>
      </c>
      <c r="G172" s="68">
        <v>210.98</v>
      </c>
      <c r="H172" s="64">
        <v>120.23</v>
      </c>
    </row>
    <row r="173" spans="1:8">
      <c r="A173" s="4">
        <v>10</v>
      </c>
      <c r="B173" s="16" t="s">
        <v>16</v>
      </c>
      <c r="C173" s="12">
        <f>C174+C175+C178+C176</f>
        <v>18827</v>
      </c>
      <c r="D173" s="12">
        <f>D174+D175+D178+D176+D177</f>
        <v>12402.419999999998</v>
      </c>
      <c r="E173" s="12">
        <f>E174+E175+E178+E176+E177</f>
        <v>4298</v>
      </c>
      <c r="F173" s="12">
        <f>F174+F175+F178+F176+F177</f>
        <v>5577.83</v>
      </c>
      <c r="G173" s="12">
        <f>G174+G175+G178+G176+G177</f>
        <v>2876.8700000000003</v>
      </c>
      <c r="H173" s="12">
        <f>H174+H175+H178+H176+H177</f>
        <v>-350.28</v>
      </c>
    </row>
    <row r="174" spans="1:8">
      <c r="A174" s="3"/>
      <c r="B174" s="10" t="s">
        <v>37</v>
      </c>
      <c r="C174" s="13">
        <v>3133</v>
      </c>
      <c r="D174" s="13">
        <v>2293.96</v>
      </c>
      <c r="E174" s="13">
        <v>857</v>
      </c>
      <c r="F174" s="13">
        <v>761.5</v>
      </c>
      <c r="G174" s="13">
        <v>621.23</v>
      </c>
      <c r="H174" s="45">
        <v>54.23</v>
      </c>
    </row>
    <row r="175" spans="1:8">
      <c r="A175" s="3"/>
      <c r="B175" s="10" t="s">
        <v>38</v>
      </c>
      <c r="C175" s="13">
        <v>13373</v>
      </c>
      <c r="D175" s="13">
        <v>8381.7999999999993</v>
      </c>
      <c r="E175" s="13">
        <v>2365</v>
      </c>
      <c r="F175" s="13">
        <v>4122.33</v>
      </c>
      <c r="G175" s="13">
        <v>2333.38</v>
      </c>
      <c r="H175" s="45">
        <v>-438.91</v>
      </c>
    </row>
    <row r="176" spans="1:8">
      <c r="A176" s="3"/>
      <c r="B176" s="10" t="s">
        <v>84</v>
      </c>
      <c r="C176" s="13">
        <v>2345</v>
      </c>
      <c r="D176" s="13">
        <v>2050.69</v>
      </c>
      <c r="E176" s="13">
        <v>1100</v>
      </c>
      <c r="F176" s="13">
        <v>694</v>
      </c>
      <c r="G176" s="13">
        <v>203.84</v>
      </c>
      <c r="H176" s="45">
        <v>52.85</v>
      </c>
    </row>
    <row r="177" spans="1:8">
      <c r="A177" s="3"/>
      <c r="B177" s="10" t="s">
        <v>256</v>
      </c>
      <c r="C177" s="13">
        <v>0</v>
      </c>
      <c r="D177" s="13">
        <v>10</v>
      </c>
      <c r="E177" s="13">
        <v>0</v>
      </c>
      <c r="F177" s="13">
        <v>0</v>
      </c>
      <c r="G177" s="13">
        <v>10</v>
      </c>
      <c r="H177" s="45">
        <v>0</v>
      </c>
    </row>
    <row r="178" spans="1:8">
      <c r="A178" s="3"/>
      <c r="B178" s="10" t="s">
        <v>48</v>
      </c>
      <c r="C178" s="13">
        <v>-24</v>
      </c>
      <c r="D178" s="13">
        <v>-334.03</v>
      </c>
      <c r="E178" s="13">
        <v>-24</v>
      </c>
      <c r="F178" s="13">
        <v>0</v>
      </c>
      <c r="G178" s="13">
        <v>-291.58</v>
      </c>
      <c r="H178" s="45">
        <v>-18.45</v>
      </c>
    </row>
    <row r="179" spans="1:8">
      <c r="A179" s="3"/>
      <c r="B179" s="67" t="s">
        <v>117</v>
      </c>
      <c r="C179" s="68">
        <v>1323</v>
      </c>
      <c r="D179" s="68">
        <v>413.8</v>
      </c>
      <c r="E179" s="68">
        <v>50</v>
      </c>
      <c r="F179" s="68">
        <v>350</v>
      </c>
      <c r="G179" s="68">
        <v>2.88</v>
      </c>
      <c r="H179" s="64">
        <v>10.92</v>
      </c>
    </row>
    <row r="180" spans="1:8">
      <c r="A180" s="3"/>
      <c r="B180" s="67" t="s">
        <v>118</v>
      </c>
      <c r="C180" s="68">
        <v>5500</v>
      </c>
      <c r="D180" s="68">
        <v>5081.6899999999996</v>
      </c>
      <c r="E180" s="68">
        <v>1777.8</v>
      </c>
      <c r="F180" s="68">
        <v>1312.2</v>
      </c>
      <c r="G180" s="68">
        <v>743.2</v>
      </c>
      <c r="H180" s="64">
        <v>1258.49</v>
      </c>
    </row>
    <row r="181" spans="1:8">
      <c r="A181" s="3"/>
      <c r="B181" s="67" t="s">
        <v>119</v>
      </c>
      <c r="C181" s="68">
        <v>12004</v>
      </c>
      <c r="D181" s="68">
        <v>6896.93</v>
      </c>
      <c r="E181" s="68">
        <v>2470.1999999999998</v>
      </c>
      <c r="F181" s="68">
        <v>3915.63</v>
      </c>
      <c r="G181" s="68">
        <v>2130.79</v>
      </c>
      <c r="H181" s="64">
        <v>-1619.69</v>
      </c>
    </row>
    <row r="182" spans="1:8">
      <c r="A182" s="4">
        <v>11</v>
      </c>
      <c r="B182" s="16" t="s">
        <v>15</v>
      </c>
      <c r="C182" s="12">
        <f>C184+C185</f>
        <v>3512</v>
      </c>
      <c r="D182" s="12">
        <f>D184+D185+D183+D186</f>
        <v>2816.9</v>
      </c>
      <c r="E182" s="12">
        <f>E184+E185+E183+E186</f>
        <v>750</v>
      </c>
      <c r="F182" s="12">
        <f>F184+F185+F183+F186</f>
        <v>900</v>
      </c>
      <c r="G182" s="12">
        <f>G184+G185+G183+G186</f>
        <v>621.07999999999993</v>
      </c>
      <c r="H182" s="12">
        <f>H184+H185+H183+H186</f>
        <v>545.81999999999994</v>
      </c>
    </row>
    <row r="183" spans="1:8">
      <c r="A183" s="4"/>
      <c r="B183" s="10" t="s">
        <v>37</v>
      </c>
      <c r="C183" s="59">
        <v>0</v>
      </c>
      <c r="D183" s="59">
        <v>788.4</v>
      </c>
      <c r="E183" s="59">
        <v>0</v>
      </c>
      <c r="F183" s="59">
        <v>402.5</v>
      </c>
      <c r="G183" s="59">
        <v>311.58</v>
      </c>
      <c r="H183" s="59">
        <v>74.319999999999993</v>
      </c>
    </row>
    <row r="184" spans="1:8">
      <c r="A184" s="3"/>
      <c r="B184" s="10" t="s">
        <v>38</v>
      </c>
      <c r="C184" s="13">
        <v>3412</v>
      </c>
      <c r="D184" s="13">
        <v>1792.5</v>
      </c>
      <c r="E184" s="13">
        <v>650</v>
      </c>
      <c r="F184" s="13">
        <v>497.5</v>
      </c>
      <c r="G184" s="13">
        <v>303.5</v>
      </c>
      <c r="H184" s="45">
        <v>341.5</v>
      </c>
    </row>
    <row r="185" spans="1:8">
      <c r="A185" s="3"/>
      <c r="B185" s="194" t="s">
        <v>256</v>
      </c>
      <c r="C185" s="13">
        <v>100</v>
      </c>
      <c r="D185" s="13">
        <v>100</v>
      </c>
      <c r="E185" s="13">
        <v>100</v>
      </c>
      <c r="F185" s="13">
        <v>0</v>
      </c>
      <c r="G185" s="13">
        <v>0</v>
      </c>
      <c r="H185" s="45">
        <v>0</v>
      </c>
    </row>
    <row r="186" spans="1:8">
      <c r="A186" s="3"/>
      <c r="B186" s="10" t="s">
        <v>84</v>
      </c>
      <c r="C186" s="13">
        <v>0</v>
      </c>
      <c r="D186" s="13">
        <v>136</v>
      </c>
      <c r="E186" s="13">
        <v>0</v>
      </c>
      <c r="F186" s="13">
        <v>0</v>
      </c>
      <c r="G186" s="13">
        <v>6</v>
      </c>
      <c r="H186" s="45">
        <v>130</v>
      </c>
    </row>
    <row r="187" spans="1:8">
      <c r="A187" s="3"/>
      <c r="B187" s="67" t="s">
        <v>120</v>
      </c>
      <c r="C187" s="68">
        <v>3300</v>
      </c>
      <c r="D187" s="68">
        <v>2816.9</v>
      </c>
      <c r="E187" s="68">
        <v>750</v>
      </c>
      <c r="F187" s="68">
        <v>900</v>
      </c>
      <c r="G187" s="68">
        <v>615.08000000000004</v>
      </c>
      <c r="H187" s="64">
        <v>551.82000000000005</v>
      </c>
    </row>
    <row r="188" spans="1:8">
      <c r="A188" s="3"/>
      <c r="B188" s="67" t="s">
        <v>121</v>
      </c>
      <c r="C188" s="68">
        <v>212</v>
      </c>
      <c r="D188" s="68">
        <v>0</v>
      </c>
      <c r="E188" s="68">
        <v>0</v>
      </c>
      <c r="F188" s="68">
        <v>0</v>
      </c>
      <c r="G188" s="68">
        <v>6</v>
      </c>
      <c r="H188" s="64">
        <v>-6</v>
      </c>
    </row>
    <row r="189" spans="1:8">
      <c r="A189" s="4">
        <v>12</v>
      </c>
      <c r="B189" s="16" t="s">
        <v>14</v>
      </c>
      <c r="C189" s="12">
        <f t="shared" ref="C189:H189" si="38">C190</f>
        <v>3907</v>
      </c>
      <c r="D189" s="12">
        <f t="shared" si="38"/>
        <v>2002</v>
      </c>
      <c r="E189" s="12">
        <f t="shared" si="38"/>
        <v>931.4</v>
      </c>
      <c r="F189" s="12">
        <f t="shared" si="38"/>
        <v>950.6</v>
      </c>
      <c r="G189" s="12">
        <f t="shared" si="38"/>
        <v>138</v>
      </c>
      <c r="H189" s="12">
        <f t="shared" si="38"/>
        <v>-18</v>
      </c>
    </row>
    <row r="190" spans="1:8">
      <c r="A190" s="4"/>
      <c r="B190" s="16" t="s">
        <v>79</v>
      </c>
      <c r="C190" s="57">
        <v>3907</v>
      </c>
      <c r="D190" s="57">
        <v>2002</v>
      </c>
      <c r="E190" s="57">
        <v>931.4</v>
      </c>
      <c r="F190" s="57">
        <v>950.6</v>
      </c>
      <c r="G190" s="33">
        <v>138</v>
      </c>
      <c r="H190" s="45">
        <v>-18</v>
      </c>
    </row>
    <row r="191" spans="1:8">
      <c r="A191" s="4"/>
      <c r="B191" s="66" t="s">
        <v>122</v>
      </c>
      <c r="C191" s="65">
        <v>1602</v>
      </c>
      <c r="D191" s="65">
        <v>1602</v>
      </c>
      <c r="E191" s="65">
        <v>801.4</v>
      </c>
      <c r="F191" s="65">
        <v>800.6</v>
      </c>
      <c r="G191" s="68">
        <v>0</v>
      </c>
      <c r="H191" s="64">
        <v>0</v>
      </c>
    </row>
    <row r="192" spans="1:8">
      <c r="A192" s="4"/>
      <c r="B192" s="66" t="s">
        <v>251</v>
      </c>
      <c r="C192" s="65">
        <v>138</v>
      </c>
      <c r="D192" s="65">
        <v>0</v>
      </c>
      <c r="E192" s="65">
        <v>0</v>
      </c>
      <c r="F192" s="65">
        <v>0</v>
      </c>
      <c r="G192" s="68">
        <v>0</v>
      </c>
      <c r="H192" s="64">
        <v>0</v>
      </c>
    </row>
    <row r="193" spans="1:8">
      <c r="A193" s="4"/>
      <c r="B193" s="66" t="s">
        <v>252</v>
      </c>
      <c r="C193" s="65">
        <v>2167</v>
      </c>
      <c r="D193" s="65">
        <v>400</v>
      </c>
      <c r="E193" s="65">
        <v>130</v>
      </c>
      <c r="F193" s="65">
        <v>150</v>
      </c>
      <c r="G193" s="68">
        <v>138</v>
      </c>
      <c r="H193" s="64">
        <v>-18</v>
      </c>
    </row>
    <row r="194" spans="1:8">
      <c r="A194" s="4">
        <v>13</v>
      </c>
      <c r="B194" s="16" t="s">
        <v>13</v>
      </c>
      <c r="C194" s="12">
        <f>C195+C198</f>
        <v>28860</v>
      </c>
      <c r="D194" s="12">
        <f>D195+D198+D200+D199</f>
        <v>35140.269999999997</v>
      </c>
      <c r="E194" s="12">
        <f>E195+E198+E200+E199</f>
        <v>8452</v>
      </c>
      <c r="F194" s="12">
        <f>F195+F198+F200+F199</f>
        <v>11000</v>
      </c>
      <c r="G194" s="12">
        <f>G195+G198+G200+G199</f>
        <v>5709.27</v>
      </c>
      <c r="H194" s="12">
        <f>H195+H198+H200+H199</f>
        <v>9979</v>
      </c>
    </row>
    <row r="195" spans="1:8">
      <c r="A195" s="3"/>
      <c r="B195" s="10" t="s">
        <v>46</v>
      </c>
      <c r="C195" s="13">
        <v>28426</v>
      </c>
      <c r="D195" s="13">
        <f>D196+D197</f>
        <v>29715</v>
      </c>
      <c r="E195" s="13">
        <f>E196+E197</f>
        <v>8450</v>
      </c>
      <c r="F195" s="13">
        <f>F196+F197</f>
        <v>10850</v>
      </c>
      <c r="G195" s="13">
        <f>G196+G197</f>
        <v>5263</v>
      </c>
      <c r="H195" s="13">
        <f>H196+H197</f>
        <v>5152</v>
      </c>
    </row>
    <row r="196" spans="1:8">
      <c r="A196" s="3"/>
      <c r="B196" s="193" t="s">
        <v>253</v>
      </c>
      <c r="C196" s="13">
        <v>17426</v>
      </c>
      <c r="D196" s="13">
        <v>21809</v>
      </c>
      <c r="E196" s="13">
        <v>6729</v>
      </c>
      <c r="F196" s="13">
        <v>5771</v>
      </c>
      <c r="G196" s="13">
        <v>4733</v>
      </c>
      <c r="H196" s="45">
        <v>4576</v>
      </c>
    </row>
    <row r="197" spans="1:8">
      <c r="A197" s="3"/>
      <c r="B197" s="193" t="s">
        <v>254</v>
      </c>
      <c r="C197" s="13">
        <v>11000</v>
      </c>
      <c r="D197" s="13">
        <v>7906</v>
      </c>
      <c r="E197" s="13">
        <v>1721</v>
      </c>
      <c r="F197" s="13">
        <v>5079</v>
      </c>
      <c r="G197" s="13">
        <v>530</v>
      </c>
      <c r="H197" s="45">
        <v>576</v>
      </c>
    </row>
    <row r="198" spans="1:8">
      <c r="A198" s="3"/>
      <c r="B198" s="10" t="s">
        <v>84</v>
      </c>
      <c r="C198" s="13">
        <v>434</v>
      </c>
      <c r="D198" s="13">
        <v>3127</v>
      </c>
      <c r="E198" s="13">
        <v>2</v>
      </c>
      <c r="F198" s="13">
        <v>150</v>
      </c>
      <c r="G198" s="13">
        <v>448</v>
      </c>
      <c r="H198" s="45">
        <v>2527</v>
      </c>
    </row>
    <row r="199" spans="1:8">
      <c r="A199" s="3"/>
      <c r="B199" s="194" t="s">
        <v>256</v>
      </c>
      <c r="C199" s="13">
        <v>0</v>
      </c>
      <c r="D199" s="13">
        <v>2300</v>
      </c>
      <c r="E199" s="13">
        <v>0</v>
      </c>
      <c r="F199" s="13">
        <v>0</v>
      </c>
      <c r="G199" s="13">
        <v>0</v>
      </c>
      <c r="H199" s="45">
        <v>2300</v>
      </c>
    </row>
    <row r="200" spans="1:8">
      <c r="A200" s="3"/>
      <c r="B200" s="10" t="s">
        <v>48</v>
      </c>
      <c r="C200" s="13">
        <v>0</v>
      </c>
      <c r="D200" s="13">
        <v>-1.73</v>
      </c>
      <c r="E200" s="13">
        <v>0</v>
      </c>
      <c r="F200" s="13">
        <v>0</v>
      </c>
      <c r="G200" s="13">
        <v>-1.73</v>
      </c>
      <c r="H200" s="45">
        <v>0</v>
      </c>
    </row>
    <row r="201" spans="1:8">
      <c r="A201" s="3"/>
      <c r="B201" s="67" t="s">
        <v>123</v>
      </c>
      <c r="C201" s="68">
        <v>28860</v>
      </c>
      <c r="D201" s="68">
        <v>31198.27</v>
      </c>
      <c r="E201" s="68">
        <v>8452</v>
      </c>
      <c r="F201" s="68">
        <v>11000</v>
      </c>
      <c r="G201" s="68">
        <v>5709.27</v>
      </c>
      <c r="H201" s="64">
        <v>6037</v>
      </c>
    </row>
    <row r="202" spans="1:8">
      <c r="A202" s="4">
        <v>14</v>
      </c>
      <c r="B202" s="17" t="s">
        <v>12</v>
      </c>
      <c r="C202" s="18">
        <v>30</v>
      </c>
      <c r="D202" s="18">
        <v>27.5</v>
      </c>
      <c r="E202" s="18">
        <v>11</v>
      </c>
      <c r="F202" s="18">
        <v>5</v>
      </c>
      <c r="G202" s="18">
        <v>10</v>
      </c>
      <c r="H202" s="18">
        <v>1.5</v>
      </c>
    </row>
    <row r="203" spans="1:8">
      <c r="A203" s="4"/>
      <c r="B203" s="10" t="s">
        <v>38</v>
      </c>
      <c r="C203" s="46">
        <v>30</v>
      </c>
      <c r="D203" s="46">
        <v>27.5</v>
      </c>
      <c r="E203" s="46">
        <v>11</v>
      </c>
      <c r="F203" s="46">
        <v>5</v>
      </c>
      <c r="G203" s="46">
        <v>10</v>
      </c>
      <c r="H203" s="46">
        <v>1.5</v>
      </c>
    </row>
    <row r="204" spans="1:8">
      <c r="A204" s="4">
        <v>15</v>
      </c>
      <c r="B204" s="17" t="s">
        <v>11</v>
      </c>
      <c r="C204" s="18">
        <f t="shared" ref="C204:H204" si="39">C205+C206+C207+C208</f>
        <v>3193</v>
      </c>
      <c r="D204" s="18">
        <f t="shared" si="39"/>
        <v>7081.53</v>
      </c>
      <c r="E204" s="18">
        <f t="shared" si="39"/>
        <v>79.04000000000002</v>
      </c>
      <c r="F204" s="18">
        <f t="shared" si="39"/>
        <v>2081</v>
      </c>
      <c r="G204" s="18">
        <f t="shared" si="39"/>
        <v>1331.38</v>
      </c>
      <c r="H204" s="18">
        <f t="shared" si="39"/>
        <v>3590.1099999999997</v>
      </c>
    </row>
    <row r="205" spans="1:8">
      <c r="A205" s="3"/>
      <c r="B205" s="10" t="s">
        <v>37</v>
      </c>
      <c r="C205" s="19">
        <v>470</v>
      </c>
      <c r="D205" s="19">
        <v>367.22</v>
      </c>
      <c r="E205" s="19">
        <v>126</v>
      </c>
      <c r="F205" s="19">
        <v>119</v>
      </c>
      <c r="G205" s="19">
        <v>78.17</v>
      </c>
      <c r="H205" s="45">
        <v>44.05</v>
      </c>
    </row>
    <row r="206" spans="1:8">
      <c r="A206" s="3"/>
      <c r="B206" s="10" t="s">
        <v>38</v>
      </c>
      <c r="C206" s="19">
        <v>1465.96</v>
      </c>
      <c r="D206" s="19">
        <v>1795.56</v>
      </c>
      <c r="E206" s="19">
        <v>289</v>
      </c>
      <c r="F206" s="19">
        <v>421</v>
      </c>
      <c r="G206" s="19">
        <v>777.6</v>
      </c>
      <c r="H206" s="45">
        <v>307.95999999999998</v>
      </c>
    </row>
    <row r="207" spans="1:8">
      <c r="A207" s="3"/>
      <c r="B207" s="10" t="s">
        <v>84</v>
      </c>
      <c r="C207" s="19">
        <v>1593</v>
      </c>
      <c r="D207" s="19">
        <v>5589.1</v>
      </c>
      <c r="E207" s="19">
        <v>0</v>
      </c>
      <c r="F207" s="19">
        <v>1541</v>
      </c>
      <c r="G207" s="19">
        <v>810</v>
      </c>
      <c r="H207" s="45">
        <v>3238.1</v>
      </c>
    </row>
    <row r="208" spans="1:8">
      <c r="A208" s="3"/>
      <c r="B208" s="10" t="s">
        <v>48</v>
      </c>
      <c r="C208" s="19">
        <v>-335.96</v>
      </c>
      <c r="D208" s="19">
        <v>-670.35</v>
      </c>
      <c r="E208" s="19">
        <v>-335.96</v>
      </c>
      <c r="F208" s="19">
        <v>0</v>
      </c>
      <c r="G208" s="19">
        <v>-334.39</v>
      </c>
      <c r="H208" s="45">
        <v>0</v>
      </c>
    </row>
    <row r="209" spans="1:8">
      <c r="A209" s="3"/>
      <c r="B209" s="67" t="s">
        <v>124</v>
      </c>
      <c r="C209" s="296">
        <v>3193</v>
      </c>
      <c r="D209" s="296">
        <v>7081.53</v>
      </c>
      <c r="E209" s="296">
        <v>79.040000000000006</v>
      </c>
      <c r="F209" s="296">
        <v>2081</v>
      </c>
      <c r="G209" s="296">
        <v>1331.38</v>
      </c>
      <c r="H209" s="64">
        <v>3590.11</v>
      </c>
    </row>
    <row r="210" spans="1:8">
      <c r="A210" s="23" t="s">
        <v>10</v>
      </c>
      <c r="B210" s="23" t="s">
        <v>9</v>
      </c>
      <c r="C210" s="24">
        <f t="shared" ref="C210:H210" si="40">C99+C105+C112+C115+C118+C125+C137+C144+C158+C173+C182+C189+C194+C202+C204</f>
        <v>158850</v>
      </c>
      <c r="D210" s="24">
        <f t="shared" si="40"/>
        <v>160580.38</v>
      </c>
      <c r="E210" s="24">
        <f t="shared" si="40"/>
        <v>42233.060000000005</v>
      </c>
      <c r="F210" s="24">
        <f t="shared" si="40"/>
        <v>49947</v>
      </c>
      <c r="G210" s="24">
        <f t="shared" si="40"/>
        <v>35149.289999999986</v>
      </c>
      <c r="H210" s="24">
        <f t="shared" si="40"/>
        <v>33251.03</v>
      </c>
    </row>
    <row r="211" spans="1:8">
      <c r="A211" s="4" t="s">
        <v>8</v>
      </c>
      <c r="B211" s="4" t="s">
        <v>7</v>
      </c>
      <c r="C211" s="15">
        <f t="shared" ref="C211:H211" si="41">C98-C210</f>
        <v>0</v>
      </c>
      <c r="D211" s="15">
        <f t="shared" si="41"/>
        <v>0</v>
      </c>
      <c r="E211" s="15">
        <f t="shared" si="41"/>
        <v>0</v>
      </c>
      <c r="F211" s="15">
        <f t="shared" si="41"/>
        <v>0</v>
      </c>
      <c r="G211" s="15">
        <f t="shared" si="41"/>
        <v>0</v>
      </c>
      <c r="H211" s="15">
        <f t="shared" si="41"/>
        <v>0</v>
      </c>
    </row>
    <row r="212" spans="1:8">
      <c r="A212" s="23" t="s">
        <v>70</v>
      </c>
      <c r="B212" s="23" t="s">
        <v>69</v>
      </c>
      <c r="C212" s="24">
        <f>C213+C214+C215+C216+C217+C218+C221+C222+C223+C224+C226+C220+C225</f>
        <v>158850</v>
      </c>
      <c r="D212" s="24">
        <f>D213+D214+D215+D216+D217+D218+D221+D222+D223+D224+D226+D220+D225+D219</f>
        <v>160580.37999999998</v>
      </c>
      <c r="E212" s="24">
        <f>E213+E214+E215+E216+E217+E218+E221+E222+E223+E224+E226+E220+E225+E219</f>
        <v>42233.060000000012</v>
      </c>
      <c r="F212" s="24">
        <f>F213+F214+F215+F216+F217+F218+F221+F222+F223+F224+F226+F220+F225+F219</f>
        <v>49947</v>
      </c>
      <c r="G212" s="24">
        <f>G213+G214+G215+G216+G217+G218+G221+G222+G223+G224+G226+G220+G225+G219</f>
        <v>35149.290000000008</v>
      </c>
      <c r="H212" s="24">
        <f>H213+H214+H215+H216+H217+H218+H221+H222+H223+H224+H226+H220+H225+H219</f>
        <v>33251.03</v>
      </c>
    </row>
    <row r="213" spans="1:8">
      <c r="A213" s="3">
        <v>1</v>
      </c>
      <c r="B213" s="2" t="s">
        <v>6</v>
      </c>
      <c r="C213" s="15">
        <f>C100+C119+C126+C145+C159+C174+C205+C138</f>
        <v>73329</v>
      </c>
      <c r="D213" s="15">
        <f>D100+D119+D126+D145+D159+D174+D205+D138+D183</f>
        <v>71999.09</v>
      </c>
      <c r="E213" s="15">
        <f>E100+E119+E126+E145+E159+E174+E205+E138+E183</f>
        <v>20548.100000000002</v>
      </c>
      <c r="F213" s="15">
        <f>F100+F119+F126+F145+F159+F174+F205+F138+F183</f>
        <v>21242.27</v>
      </c>
      <c r="G213" s="15">
        <f>G100+G119+G126+G145+G159+G174+G205+G138+G183</f>
        <v>17742.46</v>
      </c>
      <c r="H213" s="15">
        <f>H100+H119+H126+H145+H159+H174+H205+H138+H183</f>
        <v>12466.259999999998</v>
      </c>
    </row>
    <row r="214" spans="1:8">
      <c r="A214" s="3">
        <v>2</v>
      </c>
      <c r="B214" s="2" t="s">
        <v>5</v>
      </c>
      <c r="C214" s="15">
        <f t="shared" ref="C214:H214" si="42">C101+C120+C127+C146+C160+C175+C184+C202+C206+C139</f>
        <v>31749.96</v>
      </c>
      <c r="D214" s="15">
        <f t="shared" si="42"/>
        <v>25677.22</v>
      </c>
      <c r="E214" s="15">
        <f t="shared" si="42"/>
        <v>7515</v>
      </c>
      <c r="F214" s="15">
        <f t="shared" si="42"/>
        <v>8307.16</v>
      </c>
      <c r="G214" s="15">
        <f t="shared" si="42"/>
        <v>6095.54</v>
      </c>
      <c r="H214" s="15">
        <f t="shared" si="42"/>
        <v>3759.52</v>
      </c>
    </row>
    <row r="215" spans="1:8">
      <c r="A215" s="3">
        <v>3</v>
      </c>
      <c r="B215" s="2" t="s">
        <v>73</v>
      </c>
      <c r="C215" s="15">
        <f t="shared" ref="C215:H215" si="43">C112</f>
        <v>3210</v>
      </c>
      <c r="D215" s="15">
        <f t="shared" si="43"/>
        <v>2250</v>
      </c>
      <c r="E215" s="15">
        <f t="shared" si="43"/>
        <v>1170</v>
      </c>
      <c r="F215" s="15">
        <f t="shared" si="43"/>
        <v>1200</v>
      </c>
      <c r="G215" s="15">
        <f t="shared" si="43"/>
        <v>830</v>
      </c>
      <c r="H215" s="15">
        <f t="shared" si="43"/>
        <v>-950</v>
      </c>
    </row>
    <row r="216" spans="1:8">
      <c r="A216" s="3">
        <v>4</v>
      </c>
      <c r="B216" s="2" t="s">
        <v>4</v>
      </c>
      <c r="C216" s="15">
        <f t="shared" ref="C216:H216" si="44">C195</f>
        <v>28426</v>
      </c>
      <c r="D216" s="15">
        <f t="shared" si="44"/>
        <v>29715</v>
      </c>
      <c r="E216" s="15">
        <f t="shared" si="44"/>
        <v>8450</v>
      </c>
      <c r="F216" s="15">
        <f t="shared" si="44"/>
        <v>10850</v>
      </c>
      <c r="G216" s="15">
        <f t="shared" si="44"/>
        <v>5263</v>
      </c>
      <c r="H216" s="15">
        <f t="shared" si="44"/>
        <v>5152</v>
      </c>
    </row>
    <row r="217" spans="1:8">
      <c r="A217" s="3">
        <v>5</v>
      </c>
      <c r="B217" s="2" t="s">
        <v>126</v>
      </c>
      <c r="C217" s="15">
        <f t="shared" ref="C217:H217" si="45">C107</f>
        <v>100</v>
      </c>
      <c r="D217" s="15">
        <f t="shared" si="45"/>
        <v>71.48</v>
      </c>
      <c r="E217" s="15">
        <f t="shared" si="45"/>
        <v>0</v>
      </c>
      <c r="F217" s="15">
        <f t="shared" si="45"/>
        <v>0</v>
      </c>
      <c r="G217" s="15">
        <f t="shared" si="45"/>
        <v>0</v>
      </c>
      <c r="H217" s="15">
        <f t="shared" si="45"/>
        <v>71.48</v>
      </c>
    </row>
    <row r="218" spans="1:8">
      <c r="A218" s="3">
        <v>6</v>
      </c>
      <c r="B218" s="2" t="s">
        <v>3</v>
      </c>
      <c r="C218" s="15">
        <f t="shared" ref="C218:H218" si="46">C106+C116+C121+C147+C161</f>
        <v>6552</v>
      </c>
      <c r="D218" s="15">
        <f t="shared" si="46"/>
        <v>6995.25</v>
      </c>
      <c r="E218" s="15">
        <f t="shared" si="46"/>
        <v>1832.47</v>
      </c>
      <c r="F218" s="15">
        <f t="shared" si="46"/>
        <v>1900.42</v>
      </c>
      <c r="G218" s="15">
        <f t="shared" si="46"/>
        <v>1808.07</v>
      </c>
      <c r="H218" s="15">
        <f t="shared" si="46"/>
        <v>1454.29</v>
      </c>
    </row>
    <row r="219" spans="1:8">
      <c r="A219" s="3">
        <v>7</v>
      </c>
      <c r="B219" s="2" t="s">
        <v>2</v>
      </c>
      <c r="C219" s="15">
        <v>0</v>
      </c>
      <c r="D219" s="15">
        <f>D102</f>
        <v>39</v>
      </c>
      <c r="E219" s="15">
        <f>E102</f>
        <v>0</v>
      </c>
      <c r="F219" s="15">
        <f>F102</f>
        <v>0</v>
      </c>
      <c r="G219" s="15">
        <f>G102</f>
        <v>35.5</v>
      </c>
      <c r="H219" s="15">
        <f>H102</f>
        <v>3.5</v>
      </c>
    </row>
    <row r="220" spans="1:8">
      <c r="A220" s="3">
        <v>8</v>
      </c>
      <c r="B220" s="2" t="s">
        <v>250</v>
      </c>
      <c r="C220" s="15">
        <f t="shared" ref="C220:H220" si="47">C162</f>
        <v>3077</v>
      </c>
      <c r="D220" s="15">
        <f t="shared" si="47"/>
        <v>3782</v>
      </c>
      <c r="E220" s="15">
        <f t="shared" si="47"/>
        <v>0</v>
      </c>
      <c r="F220" s="15">
        <f t="shared" si="47"/>
        <v>1540</v>
      </c>
      <c r="G220" s="15">
        <f t="shared" si="47"/>
        <v>1091.75</v>
      </c>
      <c r="H220" s="15">
        <f t="shared" si="47"/>
        <v>1150.25</v>
      </c>
    </row>
    <row r="221" spans="1:8">
      <c r="A221" s="3">
        <v>9</v>
      </c>
      <c r="B221" s="2" t="s">
        <v>1</v>
      </c>
      <c r="C221" s="15">
        <f t="shared" ref="C221:H221" si="48">C128+C140+C163</f>
        <v>3178</v>
      </c>
      <c r="D221" s="15">
        <f t="shared" si="48"/>
        <v>3405.59</v>
      </c>
      <c r="E221" s="15">
        <f t="shared" si="48"/>
        <v>732.65</v>
      </c>
      <c r="F221" s="15">
        <f t="shared" si="48"/>
        <v>1049.1500000000001</v>
      </c>
      <c r="G221" s="15">
        <f t="shared" si="48"/>
        <v>859.22</v>
      </c>
      <c r="H221" s="15">
        <f t="shared" si="48"/>
        <v>764.56999999999994</v>
      </c>
    </row>
    <row r="222" spans="1:8">
      <c r="A222" s="3">
        <v>10</v>
      </c>
      <c r="B222" s="2" t="s">
        <v>0</v>
      </c>
      <c r="C222" s="15">
        <f t="shared" ref="C222:H222" si="49">C129+C148</f>
        <v>181</v>
      </c>
      <c r="D222" s="15">
        <f t="shared" si="49"/>
        <v>179.63</v>
      </c>
      <c r="E222" s="15">
        <f t="shared" si="49"/>
        <v>24.9</v>
      </c>
      <c r="F222" s="15">
        <f t="shared" si="49"/>
        <v>81.900000000000006</v>
      </c>
      <c r="G222" s="15">
        <f t="shared" si="49"/>
        <v>6.5</v>
      </c>
      <c r="H222" s="15">
        <f t="shared" si="49"/>
        <v>66.33</v>
      </c>
    </row>
    <row r="223" spans="1:8">
      <c r="A223" s="3">
        <v>11</v>
      </c>
      <c r="B223" s="2" t="s">
        <v>43</v>
      </c>
      <c r="C223" s="15">
        <f t="shared" ref="C223:H223" si="50">C190+C110</f>
        <v>4107</v>
      </c>
      <c r="D223" s="15">
        <f t="shared" si="50"/>
        <v>2202</v>
      </c>
      <c r="E223" s="15">
        <f t="shared" si="50"/>
        <v>931.4</v>
      </c>
      <c r="F223" s="15">
        <f t="shared" si="50"/>
        <v>1050.5999999999999</v>
      </c>
      <c r="G223" s="15">
        <f t="shared" si="50"/>
        <v>238</v>
      </c>
      <c r="H223" s="15">
        <f t="shared" si="50"/>
        <v>-18</v>
      </c>
    </row>
    <row r="224" spans="1:8">
      <c r="A224" s="3">
        <v>12</v>
      </c>
      <c r="B224" s="2" t="s">
        <v>40</v>
      </c>
      <c r="C224" s="15">
        <f>C130+C149+C176+C207+C198+C122</f>
        <v>5224</v>
      </c>
      <c r="D224" s="15">
        <f>D130+D149+D176+D207+D198+D122+D186+D164+D141</f>
        <v>12994.29</v>
      </c>
      <c r="E224" s="15">
        <f>E130+E149+E176+E207+E198+E122+E186+E164+E141</f>
        <v>1299</v>
      </c>
      <c r="F224" s="15">
        <f>F130+F149+F176+F207+F198+F122+F186+F164+F141</f>
        <v>2730</v>
      </c>
      <c r="G224" s="15">
        <f>G130+G149+G176+G207+G198+G122+G186+G164+G141</f>
        <v>1829.8400000000001</v>
      </c>
      <c r="H224" s="15">
        <f>H130+H149+H176+H207+H198+H122+H186+H164+H141</f>
        <v>7135.45</v>
      </c>
    </row>
    <row r="225" spans="1:8">
      <c r="A225" s="3">
        <v>13</v>
      </c>
      <c r="B225" s="2" t="s">
        <v>255</v>
      </c>
      <c r="C225" s="15">
        <f>C185</f>
        <v>100</v>
      </c>
      <c r="D225" s="15">
        <f>D185+D177+D199</f>
        <v>2410</v>
      </c>
      <c r="E225" s="15">
        <f>E185+E177+E199</f>
        <v>100</v>
      </c>
      <c r="F225" s="15">
        <f>F185+F177+F199</f>
        <v>0</v>
      </c>
      <c r="G225" s="15">
        <f>G185+G177+G199</f>
        <v>10</v>
      </c>
      <c r="H225" s="15">
        <f>H185+H177+H199</f>
        <v>2300</v>
      </c>
    </row>
    <row r="226" spans="1:8">
      <c r="A226" s="3">
        <v>14</v>
      </c>
      <c r="B226" s="1" t="s">
        <v>49</v>
      </c>
      <c r="C226" s="15">
        <f>C103+C178+C208+C131</f>
        <v>-383.96</v>
      </c>
      <c r="D226" s="15">
        <f>D103+D178+D208+D131+D200+D150+D165</f>
        <v>-1140.17</v>
      </c>
      <c r="E226" s="15">
        <f>E103+E178+E208+E131+E200+E150+E165</f>
        <v>-370.46</v>
      </c>
      <c r="F226" s="15">
        <f>F103+F178+F208+F131+F200+F150+F165</f>
        <v>-4.5</v>
      </c>
      <c r="G226" s="15">
        <f>G103+G178+G208+G131+G200+G150+G165</f>
        <v>-660.59</v>
      </c>
      <c r="H226" s="15">
        <f>H103+H178+H208+H131+H200+H150+H165</f>
        <v>-104.61999999999999</v>
      </c>
    </row>
    <row r="227" spans="1:8">
      <c r="A227" s="322"/>
    </row>
    <row r="228" spans="1:8">
      <c r="B228" s="22" t="s">
        <v>340</v>
      </c>
      <c r="C228" s="22"/>
      <c r="D228" s="22"/>
    </row>
    <row r="230" spans="1:8">
      <c r="A230" s="8" t="s">
        <v>36</v>
      </c>
      <c r="B230" s="52" t="s">
        <v>35</v>
      </c>
      <c r="C230" s="48" t="s">
        <v>71</v>
      </c>
      <c r="D230" s="48" t="s">
        <v>71</v>
      </c>
      <c r="E230" s="48" t="s">
        <v>71</v>
      </c>
      <c r="F230" s="48" t="s">
        <v>71</v>
      </c>
      <c r="G230" s="48" t="s">
        <v>71</v>
      </c>
      <c r="H230" s="60" t="s">
        <v>71</v>
      </c>
    </row>
    <row r="231" spans="1:8">
      <c r="A231" s="47" t="s">
        <v>32</v>
      </c>
      <c r="B231" s="53"/>
      <c r="C231" s="49" t="s">
        <v>77</v>
      </c>
      <c r="D231" s="49" t="s">
        <v>321</v>
      </c>
      <c r="E231" s="49" t="s">
        <v>85</v>
      </c>
      <c r="F231" s="49" t="s">
        <v>85</v>
      </c>
      <c r="G231" s="49" t="s">
        <v>85</v>
      </c>
      <c r="H231" s="61" t="s">
        <v>85</v>
      </c>
    </row>
    <row r="232" spans="1:8">
      <c r="A232" s="47"/>
      <c r="B232" s="53"/>
      <c r="C232" s="312" t="s">
        <v>339</v>
      </c>
      <c r="D232" s="49"/>
      <c r="E232" s="49" t="s">
        <v>26</v>
      </c>
      <c r="F232" s="49" t="s">
        <v>10</v>
      </c>
      <c r="G232" s="49" t="s">
        <v>8</v>
      </c>
      <c r="H232" s="61" t="s">
        <v>70</v>
      </c>
    </row>
    <row r="233" spans="1:8">
      <c r="A233" s="55"/>
      <c r="B233" s="54"/>
      <c r="C233" s="50" t="s">
        <v>245</v>
      </c>
      <c r="D233" s="50" t="s">
        <v>245</v>
      </c>
      <c r="E233" s="50" t="s">
        <v>245</v>
      </c>
      <c r="F233" s="50" t="s">
        <v>245</v>
      </c>
      <c r="G233" s="50" t="s">
        <v>245</v>
      </c>
      <c r="H233" s="50" t="s">
        <v>245</v>
      </c>
    </row>
    <row r="234" spans="1:8">
      <c r="A234" s="6" t="s">
        <v>31</v>
      </c>
      <c r="B234" s="6" t="s">
        <v>30</v>
      </c>
      <c r="C234" s="6">
        <v>1</v>
      </c>
      <c r="D234" s="6">
        <v>2</v>
      </c>
      <c r="E234" s="6">
        <v>2</v>
      </c>
      <c r="F234" s="6">
        <v>3</v>
      </c>
      <c r="G234" s="44">
        <v>4</v>
      </c>
      <c r="H234" s="51" t="s">
        <v>88</v>
      </c>
    </row>
    <row r="235" spans="1:8">
      <c r="A235" s="4">
        <v>1</v>
      </c>
      <c r="B235" s="16" t="s">
        <v>127</v>
      </c>
      <c r="C235" s="12">
        <f t="shared" ref="C235:H235" si="51">C236+C237+C238+C239+C240+C241+C242</f>
        <v>3880</v>
      </c>
      <c r="D235" s="12">
        <f t="shared" si="51"/>
        <v>2779.88</v>
      </c>
      <c r="E235" s="12">
        <f t="shared" si="51"/>
        <v>1217.43</v>
      </c>
      <c r="F235" s="12">
        <f t="shared" si="51"/>
        <v>858.99999999999989</v>
      </c>
      <c r="G235" s="12">
        <f t="shared" si="51"/>
        <v>500.16000000000008</v>
      </c>
      <c r="H235" s="12">
        <f t="shared" si="51"/>
        <v>203.29000000000002</v>
      </c>
    </row>
    <row r="236" spans="1:8">
      <c r="A236" s="3"/>
      <c r="B236" s="9" t="s">
        <v>55</v>
      </c>
      <c r="C236" s="11">
        <v>390</v>
      </c>
      <c r="D236" s="11">
        <v>10.95</v>
      </c>
      <c r="E236" s="11">
        <v>3</v>
      </c>
      <c r="F236" s="11">
        <v>79</v>
      </c>
      <c r="G236" s="11">
        <v>-81.05</v>
      </c>
      <c r="H236" s="45">
        <v>10</v>
      </c>
    </row>
    <row r="237" spans="1:8">
      <c r="A237" s="3"/>
      <c r="B237" s="9" t="s">
        <v>56</v>
      </c>
      <c r="C237" s="11">
        <v>2400</v>
      </c>
      <c r="D237" s="11">
        <v>1920.8</v>
      </c>
      <c r="E237" s="11">
        <v>778</v>
      </c>
      <c r="F237" s="11">
        <v>543</v>
      </c>
      <c r="G237" s="11">
        <v>527.5</v>
      </c>
      <c r="H237" s="45">
        <v>72.3</v>
      </c>
    </row>
    <row r="238" spans="1:8">
      <c r="A238" s="3"/>
      <c r="B238" s="9" t="s">
        <v>128</v>
      </c>
      <c r="C238" s="11">
        <v>235</v>
      </c>
      <c r="D238" s="11">
        <v>210.35</v>
      </c>
      <c r="E238" s="11">
        <v>96.7</v>
      </c>
      <c r="F238" s="11">
        <v>50.3</v>
      </c>
      <c r="G238" s="11">
        <v>24.85</v>
      </c>
      <c r="H238" s="45">
        <v>38.5</v>
      </c>
    </row>
    <row r="239" spans="1:8">
      <c r="A239" s="3"/>
      <c r="B239" s="9" t="s">
        <v>129</v>
      </c>
      <c r="C239" s="11">
        <v>390</v>
      </c>
      <c r="D239" s="11">
        <v>278.8</v>
      </c>
      <c r="E239" s="11">
        <v>173.73</v>
      </c>
      <c r="F239" s="11">
        <v>71.900000000000006</v>
      </c>
      <c r="G239" s="11">
        <v>44.77</v>
      </c>
      <c r="H239" s="45">
        <v>-11.6</v>
      </c>
    </row>
    <row r="240" spans="1:8">
      <c r="A240" s="3"/>
      <c r="B240" s="9" t="s">
        <v>130</v>
      </c>
      <c r="C240" s="11">
        <v>120</v>
      </c>
      <c r="D240" s="11">
        <v>109</v>
      </c>
      <c r="E240" s="11">
        <v>73</v>
      </c>
      <c r="F240" s="11">
        <v>31</v>
      </c>
      <c r="G240" s="11">
        <v>5</v>
      </c>
      <c r="H240" s="45">
        <v>0</v>
      </c>
    </row>
    <row r="241" spans="1:8">
      <c r="A241" s="3"/>
      <c r="B241" s="9" t="s">
        <v>131</v>
      </c>
      <c r="C241" s="11">
        <v>210</v>
      </c>
      <c r="D241" s="11">
        <v>226.34</v>
      </c>
      <c r="E241" s="11">
        <v>88</v>
      </c>
      <c r="F241" s="11">
        <v>53</v>
      </c>
      <c r="G241" s="11">
        <v>12.25</v>
      </c>
      <c r="H241" s="45">
        <v>73.09</v>
      </c>
    </row>
    <row r="242" spans="1:8">
      <c r="A242" s="3"/>
      <c r="B242" s="9" t="s">
        <v>132</v>
      </c>
      <c r="C242" s="11">
        <v>135</v>
      </c>
      <c r="D242" s="11">
        <v>23.64</v>
      </c>
      <c r="E242" s="11">
        <v>5</v>
      </c>
      <c r="F242" s="11">
        <v>30.8</v>
      </c>
      <c r="G242" s="11">
        <v>-33.159999999999997</v>
      </c>
      <c r="H242" s="45">
        <v>21</v>
      </c>
    </row>
    <row r="243" spans="1:8">
      <c r="A243" s="4">
        <v>2</v>
      </c>
      <c r="B243" s="16" t="s">
        <v>133</v>
      </c>
      <c r="C243" s="12">
        <v>6532</v>
      </c>
      <c r="D243" s="12">
        <v>6973.25</v>
      </c>
      <c r="E243" s="12">
        <v>1825.97</v>
      </c>
      <c r="F243" s="12">
        <v>1894.42</v>
      </c>
      <c r="G243" s="12">
        <v>1802.57</v>
      </c>
      <c r="H243" s="12">
        <v>1450.29</v>
      </c>
    </row>
    <row r="244" spans="1:8">
      <c r="A244" s="4">
        <v>3</v>
      </c>
      <c r="B244" s="16" t="s">
        <v>27</v>
      </c>
      <c r="C244" s="12">
        <v>0</v>
      </c>
      <c r="D244" s="12">
        <v>27.2</v>
      </c>
      <c r="E244" s="12">
        <v>0</v>
      </c>
      <c r="F244" s="12">
        <v>0</v>
      </c>
      <c r="G244" s="12">
        <v>27.2</v>
      </c>
      <c r="H244" s="12">
        <v>0</v>
      </c>
    </row>
    <row r="245" spans="1:8">
      <c r="A245" s="23" t="s">
        <v>26</v>
      </c>
      <c r="B245" s="23" t="s">
        <v>25</v>
      </c>
      <c r="C245" s="24">
        <f>C235+C243</f>
        <v>10412</v>
      </c>
      <c r="D245" s="24">
        <f>D235+D243+D244</f>
        <v>9780.3300000000017</v>
      </c>
      <c r="E245" s="24">
        <f>E235+E243+E244</f>
        <v>3043.4</v>
      </c>
      <c r="F245" s="24">
        <f>F235+F243+F244</f>
        <v>2753.42</v>
      </c>
      <c r="G245" s="24">
        <f>G235+G243+G244</f>
        <v>2329.9299999999998</v>
      </c>
      <c r="H245" s="24">
        <f>H235+H243+H244</f>
        <v>1653.58</v>
      </c>
    </row>
    <row r="246" spans="1:8">
      <c r="A246" s="4">
        <v>1</v>
      </c>
      <c r="B246" s="16" t="s">
        <v>23</v>
      </c>
      <c r="C246" s="12">
        <f t="shared" ref="C246:H246" si="52">C247+C248</f>
        <v>634</v>
      </c>
      <c r="D246" s="12">
        <f t="shared" si="52"/>
        <v>750.34</v>
      </c>
      <c r="E246" s="12">
        <f t="shared" si="52"/>
        <v>200</v>
      </c>
      <c r="F246" s="12">
        <f t="shared" si="52"/>
        <v>203</v>
      </c>
      <c r="G246" s="12">
        <f t="shared" si="52"/>
        <v>172.25</v>
      </c>
      <c r="H246" s="12">
        <f t="shared" si="52"/>
        <v>175.09</v>
      </c>
    </row>
    <row r="247" spans="1:8">
      <c r="A247" s="4"/>
      <c r="B247" s="10" t="s">
        <v>37</v>
      </c>
      <c r="C247" s="59">
        <v>340</v>
      </c>
      <c r="D247" s="59">
        <v>385.74</v>
      </c>
      <c r="E247" s="59">
        <v>130</v>
      </c>
      <c r="F247" s="59">
        <v>76</v>
      </c>
      <c r="G247" s="59">
        <v>62.15</v>
      </c>
      <c r="H247" s="45">
        <v>117.59</v>
      </c>
    </row>
    <row r="248" spans="1:8">
      <c r="A248" s="3"/>
      <c r="B248" s="10" t="s">
        <v>38</v>
      </c>
      <c r="C248" s="20">
        <v>294</v>
      </c>
      <c r="D248" s="20">
        <v>364.6</v>
      </c>
      <c r="E248" s="20">
        <v>70</v>
      </c>
      <c r="F248" s="20">
        <v>127</v>
      </c>
      <c r="G248" s="20">
        <v>110.1</v>
      </c>
      <c r="H248" s="45">
        <v>57.5</v>
      </c>
    </row>
    <row r="249" spans="1:8">
      <c r="A249" s="3"/>
      <c r="B249" s="66" t="s">
        <v>92</v>
      </c>
      <c r="C249" s="65">
        <v>634</v>
      </c>
      <c r="D249" s="65">
        <v>750.34</v>
      </c>
      <c r="E249" s="65">
        <v>200</v>
      </c>
      <c r="F249" s="65">
        <v>203</v>
      </c>
      <c r="G249" s="65">
        <v>172.25</v>
      </c>
      <c r="H249" s="64">
        <v>175.09</v>
      </c>
    </row>
    <row r="250" spans="1:8">
      <c r="A250" s="4">
        <v>2</v>
      </c>
      <c r="B250" s="16" t="s">
        <v>21</v>
      </c>
      <c r="C250" s="12">
        <f>C251+C252+C253</f>
        <v>4760</v>
      </c>
      <c r="D250" s="12">
        <f>D251+D252+D253+D254</f>
        <v>4116.6000000000004</v>
      </c>
      <c r="E250" s="12">
        <f>E251+E252+E253+E254</f>
        <v>1386</v>
      </c>
      <c r="F250" s="12">
        <f>F251+F252+F253+F254</f>
        <v>1127</v>
      </c>
      <c r="G250" s="12">
        <f>G251+G252+G253+G254</f>
        <v>1100</v>
      </c>
      <c r="H250" s="12">
        <f>H251+H252+H253+H254</f>
        <v>503.6</v>
      </c>
    </row>
    <row r="251" spans="1:8">
      <c r="A251" s="3"/>
      <c r="B251" s="10" t="s">
        <v>37</v>
      </c>
      <c r="C251" s="13">
        <v>4020</v>
      </c>
      <c r="D251" s="13">
        <v>3437.5</v>
      </c>
      <c r="E251" s="13">
        <v>1168</v>
      </c>
      <c r="F251" s="13">
        <v>960</v>
      </c>
      <c r="G251" s="13">
        <v>937</v>
      </c>
      <c r="H251" s="45">
        <v>372.5</v>
      </c>
    </row>
    <row r="252" spans="1:8">
      <c r="A252" s="3"/>
      <c r="B252" s="10" t="s">
        <v>38</v>
      </c>
      <c r="C252" s="13">
        <v>740</v>
      </c>
      <c r="D252" s="13">
        <v>689</v>
      </c>
      <c r="E252" s="13">
        <v>218</v>
      </c>
      <c r="F252" s="13">
        <v>167</v>
      </c>
      <c r="G252" s="13">
        <v>163</v>
      </c>
      <c r="H252" s="45">
        <v>141</v>
      </c>
    </row>
    <row r="253" spans="1:8">
      <c r="A253" s="3"/>
      <c r="B253" s="10" t="s">
        <v>84</v>
      </c>
      <c r="C253" s="13">
        <v>0</v>
      </c>
      <c r="D253" s="13">
        <v>0</v>
      </c>
      <c r="E253" s="13">
        <v>0</v>
      </c>
      <c r="F253" s="13">
        <v>0</v>
      </c>
      <c r="G253" s="13">
        <v>0</v>
      </c>
      <c r="H253" s="45">
        <v>0</v>
      </c>
    </row>
    <row r="254" spans="1:8">
      <c r="A254" s="3"/>
      <c r="B254" s="10" t="s">
        <v>261</v>
      </c>
      <c r="C254" s="13">
        <v>0</v>
      </c>
      <c r="D254" s="13">
        <v>-9.9</v>
      </c>
      <c r="E254" s="13">
        <v>0</v>
      </c>
      <c r="F254" s="13">
        <v>0</v>
      </c>
      <c r="G254" s="13">
        <v>0</v>
      </c>
      <c r="H254" s="45">
        <v>-9.9</v>
      </c>
    </row>
    <row r="255" spans="1:8">
      <c r="A255" s="3"/>
      <c r="B255" s="67" t="s">
        <v>96</v>
      </c>
      <c r="C255" s="68">
        <v>4760</v>
      </c>
      <c r="D255" s="68">
        <v>4116.6000000000004</v>
      </c>
      <c r="E255" s="68">
        <v>1386</v>
      </c>
      <c r="F255" s="68">
        <v>1127</v>
      </c>
      <c r="G255" s="68">
        <v>1100</v>
      </c>
      <c r="H255" s="64">
        <v>503.6</v>
      </c>
    </row>
    <row r="256" spans="1:8">
      <c r="A256" s="4">
        <v>3</v>
      </c>
      <c r="B256" s="16" t="s">
        <v>18</v>
      </c>
      <c r="C256" s="12">
        <f t="shared" ref="C256:H256" si="53">C257+C258+C259</f>
        <v>4315</v>
      </c>
      <c r="D256" s="12">
        <f t="shared" si="53"/>
        <v>4240.7</v>
      </c>
      <c r="E256" s="12">
        <f t="shared" si="53"/>
        <v>1253.4000000000001</v>
      </c>
      <c r="F256" s="12">
        <f t="shared" si="53"/>
        <v>1252.42</v>
      </c>
      <c r="G256" s="12">
        <f t="shared" si="53"/>
        <v>921.8</v>
      </c>
      <c r="H256" s="12">
        <f t="shared" si="53"/>
        <v>813.08</v>
      </c>
    </row>
    <row r="257" spans="1:8">
      <c r="A257" s="3"/>
      <c r="B257" s="10" t="s">
        <v>37</v>
      </c>
      <c r="C257" s="13">
        <v>2313.5</v>
      </c>
      <c r="D257" s="13">
        <v>1902.04</v>
      </c>
      <c r="E257" s="13">
        <v>714.55</v>
      </c>
      <c r="F257" s="13">
        <v>573.35</v>
      </c>
      <c r="G257" s="13">
        <v>447.65</v>
      </c>
      <c r="H257" s="45">
        <v>166.49</v>
      </c>
    </row>
    <row r="258" spans="1:8">
      <c r="A258" s="3"/>
      <c r="B258" s="10" t="s">
        <v>38</v>
      </c>
      <c r="C258" s="13">
        <v>2003.6</v>
      </c>
      <c r="D258" s="13">
        <v>2340.7600000000002</v>
      </c>
      <c r="E258" s="13">
        <v>540.95000000000005</v>
      </c>
      <c r="F258" s="13">
        <v>679.07</v>
      </c>
      <c r="G258" s="13">
        <v>474.15</v>
      </c>
      <c r="H258" s="45">
        <v>646.59</v>
      </c>
    </row>
    <row r="259" spans="1:8">
      <c r="A259" s="3"/>
      <c r="B259" s="10" t="s">
        <v>261</v>
      </c>
      <c r="C259" s="13">
        <v>-2.1</v>
      </c>
      <c r="D259" s="13">
        <v>-2.1</v>
      </c>
      <c r="E259" s="13">
        <v>-2.1</v>
      </c>
      <c r="F259" s="13">
        <v>0</v>
      </c>
      <c r="G259" s="13">
        <v>0</v>
      </c>
      <c r="H259" s="45">
        <v>0</v>
      </c>
    </row>
    <row r="260" spans="1:8">
      <c r="A260" s="3"/>
      <c r="B260" s="67" t="s">
        <v>103</v>
      </c>
      <c r="C260" s="68">
        <v>2160</v>
      </c>
      <c r="D260" s="68">
        <v>1822.31</v>
      </c>
      <c r="E260" s="68">
        <v>631.4</v>
      </c>
      <c r="F260" s="68">
        <v>549.20000000000005</v>
      </c>
      <c r="G260" s="68">
        <v>415.99</v>
      </c>
      <c r="H260" s="64">
        <v>225.72</v>
      </c>
    </row>
    <row r="261" spans="1:8">
      <c r="A261" s="3"/>
      <c r="B261" s="67" t="s">
        <v>104</v>
      </c>
      <c r="C261" s="68">
        <v>435</v>
      </c>
      <c r="D261" s="68">
        <v>333.14</v>
      </c>
      <c r="E261" s="68">
        <v>122</v>
      </c>
      <c r="F261" s="68">
        <v>98</v>
      </c>
      <c r="G261" s="68">
        <v>35.78</v>
      </c>
      <c r="H261" s="64">
        <v>77.36</v>
      </c>
    </row>
    <row r="262" spans="1:8">
      <c r="A262" s="3"/>
      <c r="B262" s="67" t="s">
        <v>105</v>
      </c>
      <c r="C262" s="68">
        <v>1720</v>
      </c>
      <c r="D262" s="68">
        <v>2085.25</v>
      </c>
      <c r="E262" s="68">
        <v>500</v>
      </c>
      <c r="F262" s="68">
        <v>579.79999999999995</v>
      </c>
      <c r="G262" s="68">
        <v>470.03</v>
      </c>
      <c r="H262" s="64">
        <v>510</v>
      </c>
    </row>
    <row r="263" spans="1:8">
      <c r="A263" s="4">
        <v>4</v>
      </c>
      <c r="B263" s="16" t="s">
        <v>17</v>
      </c>
      <c r="C263" s="12">
        <f t="shared" ref="C263:H263" si="54">C264+C265</f>
        <v>703</v>
      </c>
      <c r="D263" s="12">
        <f t="shared" si="54"/>
        <v>672.69</v>
      </c>
      <c r="E263" s="12">
        <f t="shared" si="54"/>
        <v>204</v>
      </c>
      <c r="F263" s="12">
        <f t="shared" si="54"/>
        <v>171</v>
      </c>
      <c r="G263" s="12">
        <f t="shared" si="54"/>
        <v>135.88</v>
      </c>
      <c r="H263" s="12">
        <f t="shared" si="54"/>
        <v>161.81</v>
      </c>
    </row>
    <row r="264" spans="1:8">
      <c r="A264" s="3"/>
      <c r="B264" s="10" t="s">
        <v>37</v>
      </c>
      <c r="C264" s="13">
        <v>289</v>
      </c>
      <c r="D264" s="13">
        <v>258.33999999999997</v>
      </c>
      <c r="E264" s="13">
        <v>85</v>
      </c>
      <c r="F264" s="13">
        <v>69</v>
      </c>
      <c r="G264" s="13">
        <v>59.03</v>
      </c>
      <c r="H264" s="45">
        <v>45.31</v>
      </c>
    </row>
    <row r="265" spans="1:8">
      <c r="A265" s="3"/>
      <c r="B265" s="10" t="s">
        <v>38</v>
      </c>
      <c r="C265" s="13">
        <v>414</v>
      </c>
      <c r="D265" s="13">
        <v>414.35</v>
      </c>
      <c r="E265" s="13">
        <v>119</v>
      </c>
      <c r="F265" s="13">
        <v>102</v>
      </c>
      <c r="G265" s="13">
        <v>76.849999999999994</v>
      </c>
      <c r="H265" s="45">
        <v>116.5</v>
      </c>
    </row>
    <row r="266" spans="1:8">
      <c r="A266" s="3"/>
      <c r="B266" s="67" t="s">
        <v>110</v>
      </c>
      <c r="C266" s="68">
        <v>703</v>
      </c>
      <c r="D266" s="68">
        <v>672.69</v>
      </c>
      <c r="E266" s="68">
        <v>204</v>
      </c>
      <c r="F266" s="68">
        <v>171</v>
      </c>
      <c r="G266" s="68">
        <v>135.88</v>
      </c>
      <c r="H266" s="64">
        <v>161.81</v>
      </c>
    </row>
    <row r="267" spans="1:8">
      <c r="A267" s="23" t="s">
        <v>10</v>
      </c>
      <c r="B267" s="23" t="s">
        <v>9</v>
      </c>
      <c r="C267" s="24">
        <f t="shared" ref="C267:H267" si="55">C246+C250+C256+C263</f>
        <v>10412</v>
      </c>
      <c r="D267" s="24">
        <f t="shared" si="55"/>
        <v>9780.33</v>
      </c>
      <c r="E267" s="24">
        <f t="shared" si="55"/>
        <v>3043.4</v>
      </c>
      <c r="F267" s="24">
        <f t="shared" si="55"/>
        <v>2753.42</v>
      </c>
      <c r="G267" s="24">
        <f t="shared" si="55"/>
        <v>2329.9300000000003</v>
      </c>
      <c r="H267" s="24">
        <f t="shared" si="55"/>
        <v>1653.58</v>
      </c>
    </row>
    <row r="268" spans="1:8">
      <c r="A268" s="4" t="s">
        <v>8</v>
      </c>
      <c r="B268" s="4" t="s">
        <v>7</v>
      </c>
      <c r="C268" s="15">
        <f t="shared" ref="C268:H268" si="56">C245-C267</f>
        <v>0</v>
      </c>
      <c r="D268" s="15">
        <f t="shared" si="56"/>
        <v>0</v>
      </c>
      <c r="E268" s="15">
        <f t="shared" si="56"/>
        <v>0</v>
      </c>
      <c r="F268" s="15">
        <f t="shared" si="56"/>
        <v>0</v>
      </c>
      <c r="G268" s="15">
        <f t="shared" si="56"/>
        <v>0</v>
      </c>
      <c r="H268" s="15">
        <f t="shared" si="56"/>
        <v>0</v>
      </c>
    </row>
    <row r="269" spans="1:8">
      <c r="A269" s="23" t="s">
        <v>70</v>
      </c>
      <c r="B269" s="23" t="s">
        <v>69</v>
      </c>
      <c r="C269" s="24">
        <f t="shared" ref="C269:H269" si="57">C270+C271+C273+C272</f>
        <v>10412</v>
      </c>
      <c r="D269" s="24">
        <f t="shared" si="57"/>
        <v>9780.33</v>
      </c>
      <c r="E269" s="24">
        <f t="shared" si="57"/>
        <v>3043.4</v>
      </c>
      <c r="F269" s="24">
        <f t="shared" si="57"/>
        <v>2753.42</v>
      </c>
      <c r="G269" s="24">
        <f t="shared" si="57"/>
        <v>2329.9300000000003</v>
      </c>
      <c r="H269" s="24">
        <f t="shared" si="57"/>
        <v>1653.58</v>
      </c>
    </row>
    <row r="270" spans="1:8">
      <c r="A270" s="3">
        <v>1</v>
      </c>
      <c r="B270" s="2" t="s">
        <v>6</v>
      </c>
      <c r="C270" s="15">
        <f t="shared" ref="C270:H270" si="58">C251+C257+C264+C247</f>
        <v>6962.5</v>
      </c>
      <c r="D270" s="15">
        <f t="shared" si="58"/>
        <v>5983.62</v>
      </c>
      <c r="E270" s="15">
        <f t="shared" si="58"/>
        <v>2097.5500000000002</v>
      </c>
      <c r="F270" s="15">
        <f t="shared" si="58"/>
        <v>1678.35</v>
      </c>
      <c r="G270" s="15">
        <f t="shared" si="58"/>
        <v>1505.8300000000002</v>
      </c>
      <c r="H270" s="15">
        <f t="shared" si="58"/>
        <v>701.89</v>
      </c>
    </row>
    <row r="271" spans="1:8">
      <c r="A271" s="3">
        <v>2</v>
      </c>
      <c r="B271" s="2" t="s">
        <v>5</v>
      </c>
      <c r="C271" s="15">
        <f t="shared" ref="C271:H271" si="59">C248+C252+C258+C265</f>
        <v>3451.6</v>
      </c>
      <c r="D271" s="15">
        <f t="shared" si="59"/>
        <v>3808.71</v>
      </c>
      <c r="E271" s="15">
        <f t="shared" si="59"/>
        <v>947.95</v>
      </c>
      <c r="F271" s="15">
        <f t="shared" si="59"/>
        <v>1075.0700000000002</v>
      </c>
      <c r="G271" s="15">
        <f t="shared" si="59"/>
        <v>824.1</v>
      </c>
      <c r="H271" s="15">
        <f t="shared" si="59"/>
        <v>961.59</v>
      </c>
    </row>
    <row r="272" spans="1:8">
      <c r="A272" s="3">
        <v>3</v>
      </c>
      <c r="B272" s="1" t="s">
        <v>134</v>
      </c>
      <c r="C272" s="15">
        <f t="shared" ref="C272:H272" si="60">C253</f>
        <v>0</v>
      </c>
      <c r="D272" s="15">
        <f t="shared" si="60"/>
        <v>0</v>
      </c>
      <c r="E272" s="15">
        <f t="shared" si="60"/>
        <v>0</v>
      </c>
      <c r="F272" s="15">
        <f t="shared" si="60"/>
        <v>0</v>
      </c>
      <c r="G272" s="15">
        <f t="shared" si="60"/>
        <v>0</v>
      </c>
      <c r="H272" s="15">
        <f t="shared" si="60"/>
        <v>0</v>
      </c>
    </row>
    <row r="273" spans="1:8">
      <c r="A273" s="3">
        <v>4</v>
      </c>
      <c r="B273" s="182" t="s">
        <v>262</v>
      </c>
      <c r="C273" s="15">
        <f>C259</f>
        <v>-2.1</v>
      </c>
      <c r="D273" s="15">
        <f>D259+D254</f>
        <v>-12</v>
      </c>
      <c r="E273" s="15">
        <f>E259+E254</f>
        <v>-2.1</v>
      </c>
      <c r="F273" s="15">
        <f>F259+F254</f>
        <v>0</v>
      </c>
      <c r="G273" s="15">
        <f>G259+G254</f>
        <v>0</v>
      </c>
      <c r="H273" s="15">
        <f>H259+H254</f>
        <v>-9.9</v>
      </c>
    </row>
    <row r="275" spans="1:8">
      <c r="B275" s="22" t="s">
        <v>263</v>
      </c>
      <c r="C275" s="22"/>
      <c r="D275" s="22"/>
    </row>
    <row r="277" spans="1:8">
      <c r="A277" s="8" t="s">
        <v>36</v>
      </c>
      <c r="B277" s="52" t="s">
        <v>35</v>
      </c>
      <c r="C277" s="48" t="s">
        <v>71</v>
      </c>
      <c r="D277" s="48" t="s">
        <v>71</v>
      </c>
      <c r="E277" s="48" t="s">
        <v>71</v>
      </c>
      <c r="F277" s="48" t="s">
        <v>71</v>
      </c>
      <c r="G277" s="48" t="s">
        <v>71</v>
      </c>
      <c r="H277" s="60" t="s">
        <v>71</v>
      </c>
    </row>
    <row r="278" spans="1:8">
      <c r="A278" s="47" t="s">
        <v>32</v>
      </c>
      <c r="B278" s="53"/>
      <c r="C278" s="49" t="s">
        <v>77</v>
      </c>
      <c r="D278" s="49" t="s">
        <v>321</v>
      </c>
      <c r="E278" s="49" t="s">
        <v>85</v>
      </c>
      <c r="F278" s="49" t="s">
        <v>85</v>
      </c>
      <c r="G278" s="49" t="s">
        <v>85</v>
      </c>
      <c r="H278" s="61" t="s">
        <v>85</v>
      </c>
    </row>
    <row r="279" spans="1:8">
      <c r="A279" s="47"/>
      <c r="B279" s="53"/>
      <c r="C279" s="312" t="s">
        <v>339</v>
      </c>
      <c r="D279" s="49"/>
      <c r="E279" s="49" t="s">
        <v>26</v>
      </c>
      <c r="F279" s="49" t="s">
        <v>10</v>
      </c>
      <c r="G279" s="49" t="s">
        <v>8</v>
      </c>
      <c r="H279" s="61" t="s">
        <v>70</v>
      </c>
    </row>
    <row r="280" spans="1:8">
      <c r="A280" s="55"/>
      <c r="B280" s="54"/>
      <c r="C280" s="50" t="s">
        <v>245</v>
      </c>
      <c r="D280" s="50" t="s">
        <v>245</v>
      </c>
      <c r="E280" s="50" t="s">
        <v>245</v>
      </c>
      <c r="F280" s="50" t="s">
        <v>245</v>
      </c>
      <c r="G280" s="50" t="s">
        <v>245</v>
      </c>
      <c r="H280" s="62" t="s">
        <v>245</v>
      </c>
    </row>
    <row r="281" spans="1:8">
      <c r="A281" s="6" t="s">
        <v>31</v>
      </c>
      <c r="B281" s="6" t="s">
        <v>30</v>
      </c>
      <c r="C281" s="6">
        <v>1</v>
      </c>
      <c r="D281" s="6">
        <v>2</v>
      </c>
      <c r="E281" s="6">
        <v>2</v>
      </c>
      <c r="F281" s="6">
        <v>3</v>
      </c>
      <c r="G281" s="44">
        <v>4</v>
      </c>
      <c r="H281" s="51" t="s">
        <v>88</v>
      </c>
    </row>
    <row r="282" spans="1:8">
      <c r="A282" s="4">
        <v>1</v>
      </c>
      <c r="B282" s="16" t="s">
        <v>127</v>
      </c>
      <c r="C282" s="12">
        <f t="shared" ref="C282:H282" si="61">C283+C285+C286+C287+C288+C289+C292+C284+C290+C291</f>
        <v>4205.34</v>
      </c>
      <c r="D282" s="12">
        <f t="shared" si="61"/>
        <v>4293.59</v>
      </c>
      <c r="E282" s="12">
        <f t="shared" si="61"/>
        <v>1332.6999999999998</v>
      </c>
      <c r="F282" s="12">
        <f t="shared" si="61"/>
        <v>1229.1599999999999</v>
      </c>
      <c r="G282" s="12">
        <f t="shared" si="61"/>
        <v>553.72</v>
      </c>
      <c r="H282" s="12">
        <f t="shared" si="61"/>
        <v>1178.0100000000002</v>
      </c>
    </row>
    <row r="283" spans="1:8">
      <c r="A283" s="3"/>
      <c r="B283" s="9" t="s">
        <v>55</v>
      </c>
      <c r="C283" s="11">
        <v>835.54</v>
      </c>
      <c r="D283" s="11">
        <v>817.16</v>
      </c>
      <c r="E283" s="11">
        <v>254.5</v>
      </c>
      <c r="F283" s="11">
        <v>232.76</v>
      </c>
      <c r="G283" s="11">
        <v>149.55000000000001</v>
      </c>
      <c r="H283" s="45">
        <v>180.35</v>
      </c>
    </row>
    <row r="284" spans="1:8">
      <c r="A284" s="3"/>
      <c r="B284" s="9" t="s">
        <v>135</v>
      </c>
      <c r="C284" s="11">
        <v>250</v>
      </c>
      <c r="D284" s="11">
        <v>257</v>
      </c>
      <c r="E284" s="11">
        <v>65.099999999999994</v>
      </c>
      <c r="F284" s="11">
        <v>64</v>
      </c>
      <c r="G284" s="11">
        <v>66.5</v>
      </c>
      <c r="H284" s="45">
        <v>61.4</v>
      </c>
    </row>
    <row r="285" spans="1:8">
      <c r="A285" s="3"/>
      <c r="B285" s="9" t="s">
        <v>136</v>
      </c>
      <c r="C285" s="11">
        <v>105.8</v>
      </c>
      <c r="D285" s="11">
        <v>136.80000000000001</v>
      </c>
      <c r="E285" s="11">
        <v>40.700000000000003</v>
      </c>
      <c r="F285" s="11">
        <v>34.200000000000003</v>
      </c>
      <c r="G285" s="11">
        <v>20.9</v>
      </c>
      <c r="H285" s="45">
        <v>41</v>
      </c>
    </row>
    <row r="286" spans="1:8">
      <c r="A286" s="3"/>
      <c r="B286" s="9" t="s">
        <v>137</v>
      </c>
      <c r="C286" s="11">
        <v>2455.5</v>
      </c>
      <c r="D286" s="11">
        <v>2521.5</v>
      </c>
      <c r="E286" s="11">
        <v>784.4</v>
      </c>
      <c r="F286" s="11">
        <v>747.1</v>
      </c>
      <c r="G286" s="11">
        <v>243.5</v>
      </c>
      <c r="H286" s="45">
        <v>746.5</v>
      </c>
    </row>
    <row r="287" spans="1:8">
      <c r="A287" s="3"/>
      <c r="B287" s="9" t="s">
        <v>138</v>
      </c>
      <c r="C287" s="11">
        <v>40</v>
      </c>
      <c r="D287" s="11">
        <v>40</v>
      </c>
      <c r="E287" s="11">
        <v>12</v>
      </c>
      <c r="F287" s="11">
        <v>11</v>
      </c>
      <c r="G287" s="11">
        <v>11</v>
      </c>
      <c r="H287" s="45">
        <v>6</v>
      </c>
    </row>
    <row r="288" spans="1:8">
      <c r="A288" s="3"/>
      <c r="B288" s="9" t="s">
        <v>139</v>
      </c>
      <c r="C288" s="11">
        <v>10</v>
      </c>
      <c r="D288" s="11">
        <v>10</v>
      </c>
      <c r="E288" s="11">
        <v>2</v>
      </c>
      <c r="F288" s="11">
        <v>2</v>
      </c>
      <c r="G288" s="11">
        <v>2</v>
      </c>
      <c r="H288" s="45">
        <v>4</v>
      </c>
    </row>
    <row r="289" spans="1:8">
      <c r="A289" s="3"/>
      <c r="B289" s="9" t="s">
        <v>140</v>
      </c>
      <c r="C289" s="11">
        <v>8</v>
      </c>
      <c r="D289" s="11">
        <v>8</v>
      </c>
      <c r="E289" s="11">
        <v>1.9</v>
      </c>
      <c r="F289" s="11">
        <v>1</v>
      </c>
      <c r="G289" s="11">
        <v>1</v>
      </c>
      <c r="H289" s="45">
        <v>4.0999999999999996</v>
      </c>
    </row>
    <row r="290" spans="1:8">
      <c r="A290" s="3"/>
      <c r="B290" s="9" t="s">
        <v>130</v>
      </c>
      <c r="C290" s="11">
        <v>237</v>
      </c>
      <c r="D290" s="11">
        <v>269.58</v>
      </c>
      <c r="E290" s="11">
        <v>83.5</v>
      </c>
      <c r="F290" s="11">
        <v>68.5</v>
      </c>
      <c r="G290" s="11">
        <v>38.619999999999997</v>
      </c>
      <c r="H290" s="45">
        <v>78.959999999999994</v>
      </c>
    </row>
    <row r="291" spans="1:8">
      <c r="A291" s="3"/>
      <c r="B291" s="9" t="s">
        <v>141</v>
      </c>
      <c r="C291" s="11">
        <v>1</v>
      </c>
      <c r="D291" s="11">
        <v>1</v>
      </c>
      <c r="E291" s="11">
        <v>1</v>
      </c>
      <c r="F291" s="11">
        <v>0</v>
      </c>
      <c r="G291" s="11">
        <v>0</v>
      </c>
      <c r="H291" s="45">
        <v>0</v>
      </c>
    </row>
    <row r="292" spans="1:8">
      <c r="A292" s="3"/>
      <c r="B292" s="9" t="s">
        <v>132</v>
      </c>
      <c r="C292" s="11">
        <v>262.5</v>
      </c>
      <c r="D292" s="11">
        <v>232.55</v>
      </c>
      <c r="E292" s="11">
        <v>87.6</v>
      </c>
      <c r="F292" s="11">
        <v>68.599999999999994</v>
      </c>
      <c r="G292" s="11">
        <v>20.65</v>
      </c>
      <c r="H292" s="45">
        <v>55.7</v>
      </c>
    </row>
    <row r="293" spans="1:8">
      <c r="A293" s="4">
        <v>2</v>
      </c>
      <c r="B293" s="16" t="s">
        <v>142</v>
      </c>
      <c r="C293" s="12">
        <v>3</v>
      </c>
      <c r="D293" s="12">
        <v>3</v>
      </c>
      <c r="E293" s="12">
        <v>2</v>
      </c>
      <c r="F293" s="12">
        <v>1</v>
      </c>
      <c r="G293" s="12">
        <v>0</v>
      </c>
      <c r="H293" s="12">
        <v>0</v>
      </c>
    </row>
    <row r="294" spans="1:8">
      <c r="A294" s="23" t="s">
        <v>26</v>
      </c>
      <c r="B294" s="23" t="s">
        <v>25</v>
      </c>
      <c r="C294" s="24">
        <f t="shared" ref="C294:H294" si="62">C282+C293</f>
        <v>4208.34</v>
      </c>
      <c r="D294" s="24">
        <f t="shared" si="62"/>
        <v>4296.59</v>
      </c>
      <c r="E294" s="24">
        <f t="shared" si="62"/>
        <v>1334.6999999999998</v>
      </c>
      <c r="F294" s="24">
        <f t="shared" si="62"/>
        <v>1230.1599999999999</v>
      </c>
      <c r="G294" s="24">
        <f t="shared" si="62"/>
        <v>553.72</v>
      </c>
      <c r="H294" s="24">
        <f t="shared" si="62"/>
        <v>1178.0100000000002</v>
      </c>
    </row>
    <row r="295" spans="1:8">
      <c r="A295" s="4">
        <v>1</v>
      </c>
      <c r="B295" s="16" t="s">
        <v>20</v>
      </c>
      <c r="C295" s="12">
        <f>C296+C297+C298</f>
        <v>4208.34</v>
      </c>
      <c r="D295" s="12">
        <f>D296+D297+D298+D299</f>
        <v>4296.59</v>
      </c>
      <c r="E295" s="12">
        <f>E296+E297+E298+E299</f>
        <v>1334.7</v>
      </c>
      <c r="F295" s="12">
        <f>F296+F297+F298+F299</f>
        <v>1230.1600000000001</v>
      </c>
      <c r="G295" s="12">
        <f>G296+G297+G298+G299</f>
        <v>553.72</v>
      </c>
      <c r="H295" s="12">
        <f>H296+H297+H298+H299</f>
        <v>1178.01</v>
      </c>
    </row>
    <row r="296" spans="1:8">
      <c r="A296" s="3"/>
      <c r="B296" s="10" t="s">
        <v>37</v>
      </c>
      <c r="C296" s="13">
        <v>281.04000000000002</v>
      </c>
      <c r="D296" s="13">
        <v>237.34</v>
      </c>
      <c r="E296" s="13">
        <v>82.89</v>
      </c>
      <c r="F296" s="13">
        <v>74.39</v>
      </c>
      <c r="G296" s="13">
        <v>47.9</v>
      </c>
      <c r="H296" s="45">
        <v>32.159999999999997</v>
      </c>
    </row>
    <row r="297" spans="1:8">
      <c r="A297" s="3"/>
      <c r="B297" s="10" t="s">
        <v>38</v>
      </c>
      <c r="C297" s="13">
        <v>3861.3</v>
      </c>
      <c r="D297" s="13">
        <v>3951.75</v>
      </c>
      <c r="E297" s="13">
        <v>1235.31</v>
      </c>
      <c r="F297" s="13">
        <v>1139.27</v>
      </c>
      <c r="G297" s="13">
        <v>453.32</v>
      </c>
      <c r="H297" s="45">
        <v>1123.8499999999999</v>
      </c>
    </row>
    <row r="298" spans="1:8">
      <c r="A298" s="3"/>
      <c r="B298" s="10" t="s">
        <v>39</v>
      </c>
      <c r="C298" s="13">
        <v>66</v>
      </c>
      <c r="D298" s="13">
        <v>61.5</v>
      </c>
      <c r="E298" s="13">
        <v>16.5</v>
      </c>
      <c r="F298" s="13">
        <v>16.5</v>
      </c>
      <c r="G298" s="13">
        <v>11.5</v>
      </c>
      <c r="H298" s="45">
        <v>17</v>
      </c>
    </row>
    <row r="299" spans="1:8">
      <c r="A299" s="3"/>
      <c r="B299" s="2" t="s">
        <v>367</v>
      </c>
      <c r="C299" s="13">
        <v>0</v>
      </c>
      <c r="D299" s="13">
        <v>46</v>
      </c>
      <c r="E299" s="13">
        <v>0</v>
      </c>
      <c r="F299" s="13">
        <v>0</v>
      </c>
      <c r="G299" s="13">
        <v>41</v>
      </c>
      <c r="H299" s="45">
        <v>5</v>
      </c>
    </row>
    <row r="300" spans="1:8">
      <c r="A300" s="3"/>
      <c r="B300" s="67" t="s">
        <v>98</v>
      </c>
      <c r="C300" s="68">
        <v>1853</v>
      </c>
      <c r="D300" s="68">
        <v>1877.53</v>
      </c>
      <c r="E300" s="68">
        <v>608</v>
      </c>
      <c r="F300" s="68">
        <v>585</v>
      </c>
      <c r="G300" s="68">
        <v>159.43</v>
      </c>
      <c r="H300" s="64">
        <v>525.1</v>
      </c>
    </row>
    <row r="301" spans="1:8">
      <c r="A301" s="3"/>
      <c r="B301" s="67" t="s">
        <v>143</v>
      </c>
      <c r="C301" s="68">
        <v>265.2</v>
      </c>
      <c r="D301" s="68">
        <v>269.39999999999998</v>
      </c>
      <c r="E301" s="68">
        <v>96.8</v>
      </c>
      <c r="F301" s="68">
        <v>71.3</v>
      </c>
      <c r="G301" s="68">
        <v>45.56</v>
      </c>
      <c r="H301" s="64">
        <v>55.74</v>
      </c>
    </row>
    <row r="302" spans="1:8">
      <c r="A302" s="3"/>
      <c r="B302" s="67" t="s">
        <v>100</v>
      </c>
      <c r="C302" s="68">
        <v>2000.14</v>
      </c>
      <c r="D302" s="68">
        <v>2049.2800000000002</v>
      </c>
      <c r="E302" s="68">
        <v>600.9</v>
      </c>
      <c r="F302" s="68">
        <v>546.86</v>
      </c>
      <c r="G302" s="68">
        <v>339.91</v>
      </c>
      <c r="H302" s="64">
        <v>561.61</v>
      </c>
    </row>
    <row r="303" spans="1:8">
      <c r="A303" s="3"/>
      <c r="B303" s="67" t="s">
        <v>101</v>
      </c>
      <c r="C303" s="68">
        <v>90</v>
      </c>
      <c r="D303" s="68">
        <v>100.38</v>
      </c>
      <c r="E303" s="68">
        <v>29</v>
      </c>
      <c r="F303" s="68">
        <v>27</v>
      </c>
      <c r="G303" s="68">
        <v>8.82</v>
      </c>
      <c r="H303" s="64">
        <v>35.56</v>
      </c>
    </row>
    <row r="304" spans="1:8">
      <c r="A304" s="23" t="s">
        <v>10</v>
      </c>
      <c r="B304" s="23" t="s">
        <v>9</v>
      </c>
      <c r="C304" s="24">
        <f t="shared" ref="C304:H304" si="63">C295</f>
        <v>4208.34</v>
      </c>
      <c r="D304" s="24">
        <f t="shared" si="63"/>
        <v>4296.59</v>
      </c>
      <c r="E304" s="24">
        <f t="shared" si="63"/>
        <v>1334.7</v>
      </c>
      <c r="F304" s="24">
        <f t="shared" si="63"/>
        <v>1230.1600000000001</v>
      </c>
      <c r="G304" s="24">
        <f t="shared" si="63"/>
        <v>553.72</v>
      </c>
      <c r="H304" s="24">
        <f t="shared" si="63"/>
        <v>1178.01</v>
      </c>
    </row>
    <row r="305" spans="1:8">
      <c r="A305" s="4" t="s">
        <v>8</v>
      </c>
      <c r="B305" s="4" t="s">
        <v>7</v>
      </c>
      <c r="C305" s="15">
        <f t="shared" ref="C305:H305" si="64">C294-C304</f>
        <v>0</v>
      </c>
      <c r="D305" s="15">
        <f t="shared" si="64"/>
        <v>0</v>
      </c>
      <c r="E305" s="15">
        <f t="shared" si="64"/>
        <v>0</v>
      </c>
      <c r="F305" s="15">
        <f t="shared" si="64"/>
        <v>0</v>
      </c>
      <c r="G305" s="15">
        <f t="shared" si="64"/>
        <v>0</v>
      </c>
      <c r="H305" s="15">
        <f t="shared" si="64"/>
        <v>0</v>
      </c>
    </row>
    <row r="306" spans="1:8">
      <c r="A306" s="23" t="s">
        <v>70</v>
      </c>
      <c r="B306" s="23" t="s">
        <v>69</v>
      </c>
      <c r="C306" s="24">
        <f>C307+C308+C309</f>
        <v>4208.34</v>
      </c>
      <c r="D306" s="24">
        <f>D307+D308+D309+D310</f>
        <v>4296.59</v>
      </c>
      <c r="E306" s="24">
        <f>E307+E308+E309+E310</f>
        <v>1334.7</v>
      </c>
      <c r="F306" s="24">
        <f>F307+F308+F309+F310</f>
        <v>1230.1600000000001</v>
      </c>
      <c r="G306" s="24">
        <f>G307+G308+G309+G310</f>
        <v>553.72</v>
      </c>
      <c r="H306" s="24">
        <f>H307+H308+H309+H310</f>
        <v>1178.01</v>
      </c>
    </row>
    <row r="307" spans="1:8">
      <c r="A307" s="3">
        <v>1</v>
      </c>
      <c r="B307" s="2" t="s">
        <v>6</v>
      </c>
      <c r="C307" s="15">
        <f t="shared" ref="C307:H310" si="65">C296</f>
        <v>281.04000000000002</v>
      </c>
      <c r="D307" s="15">
        <f t="shared" si="65"/>
        <v>237.34</v>
      </c>
      <c r="E307" s="15">
        <f t="shared" si="65"/>
        <v>82.89</v>
      </c>
      <c r="F307" s="15">
        <f t="shared" si="65"/>
        <v>74.39</v>
      </c>
      <c r="G307" s="15">
        <f t="shared" si="65"/>
        <v>47.9</v>
      </c>
      <c r="H307" s="15">
        <f t="shared" si="65"/>
        <v>32.159999999999997</v>
      </c>
    </row>
    <row r="308" spans="1:8">
      <c r="A308" s="3">
        <v>2</v>
      </c>
      <c r="B308" s="2" t="s">
        <v>5</v>
      </c>
      <c r="C308" s="15">
        <f t="shared" si="65"/>
        <v>3861.3</v>
      </c>
      <c r="D308" s="15">
        <f t="shared" si="65"/>
        <v>3951.75</v>
      </c>
      <c r="E308" s="15">
        <f t="shared" si="65"/>
        <v>1235.31</v>
      </c>
      <c r="F308" s="15">
        <f t="shared" si="65"/>
        <v>1139.27</v>
      </c>
      <c r="G308" s="15">
        <f t="shared" si="65"/>
        <v>453.32</v>
      </c>
      <c r="H308" s="15">
        <f t="shared" si="65"/>
        <v>1123.8499999999999</v>
      </c>
    </row>
    <row r="309" spans="1:8">
      <c r="A309" s="3">
        <v>3</v>
      </c>
      <c r="B309" s="1" t="s">
        <v>1</v>
      </c>
      <c r="C309" s="15">
        <f t="shared" si="65"/>
        <v>66</v>
      </c>
      <c r="D309" s="15">
        <f t="shared" si="65"/>
        <v>61.5</v>
      </c>
      <c r="E309" s="15">
        <f t="shared" si="65"/>
        <v>16.5</v>
      </c>
      <c r="F309" s="15">
        <f t="shared" si="65"/>
        <v>16.5</v>
      </c>
      <c r="G309" s="15">
        <f t="shared" si="65"/>
        <v>11.5</v>
      </c>
      <c r="H309" s="15">
        <f t="shared" si="65"/>
        <v>17</v>
      </c>
    </row>
    <row r="310" spans="1:8">
      <c r="A310" s="1">
        <v>4</v>
      </c>
      <c r="B310" s="2" t="s">
        <v>134</v>
      </c>
      <c r="C310" s="15">
        <f t="shared" si="65"/>
        <v>0</v>
      </c>
      <c r="D310" s="15">
        <f t="shared" si="65"/>
        <v>46</v>
      </c>
      <c r="E310" s="15">
        <f t="shared" si="65"/>
        <v>0</v>
      </c>
      <c r="F310" s="15">
        <f t="shared" si="65"/>
        <v>0</v>
      </c>
      <c r="G310" s="15">
        <f t="shared" si="65"/>
        <v>41</v>
      </c>
      <c r="H310" s="15">
        <f t="shared" si="65"/>
        <v>5</v>
      </c>
    </row>
    <row r="313" spans="1:8">
      <c r="B313" s="22" t="s">
        <v>264</v>
      </c>
    </row>
    <row r="315" spans="1:8">
      <c r="A315" s="8" t="s">
        <v>36</v>
      </c>
      <c r="B315" s="52" t="s">
        <v>35</v>
      </c>
      <c r="C315" s="48" t="s">
        <v>71</v>
      </c>
      <c r="D315" s="48" t="s">
        <v>71</v>
      </c>
      <c r="E315" s="48" t="s">
        <v>71</v>
      </c>
      <c r="F315" s="48" t="s">
        <v>71</v>
      </c>
      <c r="G315" s="48" t="s">
        <v>71</v>
      </c>
      <c r="H315" s="60" t="s">
        <v>71</v>
      </c>
    </row>
    <row r="316" spans="1:8">
      <c r="A316" s="47" t="s">
        <v>32</v>
      </c>
      <c r="B316" s="53"/>
      <c r="C316" s="49" t="s">
        <v>77</v>
      </c>
      <c r="D316" s="49" t="s">
        <v>321</v>
      </c>
      <c r="E316" s="49" t="s">
        <v>85</v>
      </c>
      <c r="F316" s="49" t="s">
        <v>85</v>
      </c>
      <c r="G316" s="49" t="s">
        <v>85</v>
      </c>
      <c r="H316" s="61" t="s">
        <v>85</v>
      </c>
    </row>
    <row r="317" spans="1:8">
      <c r="A317" s="47"/>
      <c r="B317" s="53"/>
      <c r="C317" s="312" t="s">
        <v>339</v>
      </c>
      <c r="D317" s="49"/>
      <c r="E317" s="49" t="s">
        <v>26</v>
      </c>
      <c r="F317" s="49" t="s">
        <v>10</v>
      </c>
      <c r="G317" s="49" t="s">
        <v>8</v>
      </c>
      <c r="H317" s="61" t="s">
        <v>70</v>
      </c>
    </row>
    <row r="318" spans="1:8">
      <c r="A318" s="55"/>
      <c r="B318" s="54"/>
      <c r="C318" s="50" t="s">
        <v>245</v>
      </c>
      <c r="D318" s="50" t="s">
        <v>245</v>
      </c>
      <c r="E318" s="50" t="s">
        <v>245</v>
      </c>
      <c r="F318" s="50" t="s">
        <v>245</v>
      </c>
      <c r="G318" s="50" t="s">
        <v>245</v>
      </c>
      <c r="H318" s="50" t="s">
        <v>245</v>
      </c>
    </row>
    <row r="319" spans="1:8">
      <c r="A319" s="6" t="s">
        <v>31</v>
      </c>
      <c r="B319" s="6" t="s">
        <v>30</v>
      </c>
      <c r="C319" s="6">
        <v>1</v>
      </c>
      <c r="D319" s="6">
        <v>2</v>
      </c>
      <c r="E319" s="6">
        <v>2</v>
      </c>
      <c r="F319" s="6">
        <v>3</v>
      </c>
      <c r="G319" s="44">
        <v>4</v>
      </c>
      <c r="H319" s="51" t="s">
        <v>88</v>
      </c>
    </row>
    <row r="320" spans="1:8">
      <c r="A320" s="4">
        <v>1</v>
      </c>
      <c r="B320" s="16" t="s">
        <v>127</v>
      </c>
      <c r="C320" s="12">
        <f t="shared" ref="C320:H320" si="66">C321+C322</f>
        <v>1678.01</v>
      </c>
      <c r="D320" s="12">
        <f t="shared" si="66"/>
        <v>1678.01</v>
      </c>
      <c r="E320" s="12">
        <f t="shared" si="66"/>
        <v>1678.01</v>
      </c>
      <c r="F320" s="12">
        <f t="shared" si="66"/>
        <v>0</v>
      </c>
      <c r="G320" s="12">
        <f t="shared" si="66"/>
        <v>0</v>
      </c>
      <c r="H320" s="12">
        <f t="shared" si="66"/>
        <v>0</v>
      </c>
    </row>
    <row r="321" spans="1:8">
      <c r="A321" s="3"/>
      <c r="B321" s="9" t="s">
        <v>144</v>
      </c>
      <c r="C321" s="11">
        <v>273.07</v>
      </c>
      <c r="D321" s="11">
        <v>273.07</v>
      </c>
      <c r="E321" s="11">
        <v>273.07</v>
      </c>
      <c r="F321" s="11">
        <v>0</v>
      </c>
      <c r="G321" s="11">
        <v>0</v>
      </c>
      <c r="H321" s="45">
        <v>0</v>
      </c>
    </row>
    <row r="322" spans="1:8">
      <c r="A322" s="3"/>
      <c r="B322" s="9" t="s">
        <v>145</v>
      </c>
      <c r="C322" s="11">
        <v>1404.94</v>
      </c>
      <c r="D322" s="11">
        <v>1404.94</v>
      </c>
      <c r="E322" s="11">
        <v>1404.94</v>
      </c>
      <c r="F322" s="11">
        <v>0</v>
      </c>
      <c r="G322" s="11">
        <v>0</v>
      </c>
      <c r="H322" s="45">
        <v>0</v>
      </c>
    </row>
    <row r="323" spans="1:8">
      <c r="A323" s="23" t="s">
        <v>26</v>
      </c>
      <c r="B323" s="23" t="s">
        <v>25</v>
      </c>
      <c r="C323" s="24">
        <f t="shared" ref="C323:H323" si="67">C320</f>
        <v>1678.01</v>
      </c>
      <c r="D323" s="24">
        <f t="shared" si="67"/>
        <v>1678.01</v>
      </c>
      <c r="E323" s="24">
        <f t="shared" si="67"/>
        <v>1678.01</v>
      </c>
      <c r="F323" s="24">
        <f t="shared" si="67"/>
        <v>0</v>
      </c>
      <c r="G323" s="24">
        <f t="shared" si="67"/>
        <v>0</v>
      </c>
      <c r="H323" s="24">
        <f t="shared" si="67"/>
        <v>0</v>
      </c>
    </row>
    <row r="324" spans="1:8">
      <c r="A324" s="4">
        <v>1</v>
      </c>
      <c r="B324" s="16" t="s">
        <v>72</v>
      </c>
      <c r="C324" s="12">
        <f t="shared" ref="C324:H324" si="68">C325</f>
        <v>431.91</v>
      </c>
      <c r="D324" s="12">
        <f t="shared" si="68"/>
        <v>431.91</v>
      </c>
      <c r="E324" s="12">
        <f t="shared" si="68"/>
        <v>431.91</v>
      </c>
      <c r="F324" s="12">
        <f t="shared" si="68"/>
        <v>0</v>
      </c>
      <c r="G324" s="12">
        <f t="shared" si="68"/>
        <v>0</v>
      </c>
      <c r="H324" s="12">
        <f t="shared" si="68"/>
        <v>0</v>
      </c>
    </row>
    <row r="325" spans="1:8">
      <c r="A325" s="3"/>
      <c r="B325" s="10" t="s">
        <v>147</v>
      </c>
      <c r="C325" s="13">
        <v>431.91</v>
      </c>
      <c r="D325" s="13">
        <v>431.91</v>
      </c>
      <c r="E325" s="13">
        <v>431.91</v>
      </c>
      <c r="F325" s="13">
        <v>0</v>
      </c>
      <c r="G325" s="13">
        <v>0</v>
      </c>
      <c r="H325" s="45">
        <v>0</v>
      </c>
    </row>
    <row r="326" spans="1:8">
      <c r="A326" s="3"/>
      <c r="B326" s="67" t="s">
        <v>146</v>
      </c>
      <c r="C326" s="68">
        <v>431.91</v>
      </c>
      <c r="D326" s="68">
        <v>431.91</v>
      </c>
      <c r="E326" s="68">
        <v>431.91</v>
      </c>
      <c r="F326" s="68">
        <v>0</v>
      </c>
      <c r="G326" s="68">
        <v>0</v>
      </c>
      <c r="H326" s="64">
        <v>0</v>
      </c>
    </row>
    <row r="327" spans="1:8" s="22" customFormat="1">
      <c r="A327" s="4">
        <v>2</v>
      </c>
      <c r="B327" s="31" t="s">
        <v>17</v>
      </c>
      <c r="C327" s="196">
        <f t="shared" ref="C327:H327" si="69">C328</f>
        <v>223.03</v>
      </c>
      <c r="D327" s="196">
        <f t="shared" si="69"/>
        <v>223.03</v>
      </c>
      <c r="E327" s="196">
        <f t="shared" si="69"/>
        <v>223.03</v>
      </c>
      <c r="F327" s="196">
        <f t="shared" si="69"/>
        <v>0</v>
      </c>
      <c r="G327" s="196">
        <f t="shared" si="69"/>
        <v>0</v>
      </c>
      <c r="H327" s="196">
        <f t="shared" si="69"/>
        <v>0</v>
      </c>
    </row>
    <row r="328" spans="1:8">
      <c r="A328" s="3"/>
      <c r="B328" s="69" t="s">
        <v>265</v>
      </c>
      <c r="C328" s="33">
        <v>223.03</v>
      </c>
      <c r="D328" s="33">
        <v>223.03</v>
      </c>
      <c r="E328" s="33">
        <v>223.03</v>
      </c>
      <c r="F328" s="33">
        <v>0</v>
      </c>
      <c r="G328" s="33">
        <v>0</v>
      </c>
      <c r="H328" s="45">
        <v>0</v>
      </c>
    </row>
    <row r="329" spans="1:8">
      <c r="A329" s="3"/>
      <c r="B329" s="67" t="s">
        <v>110</v>
      </c>
      <c r="C329" s="68">
        <v>223.03</v>
      </c>
      <c r="D329" s="68">
        <v>223.03</v>
      </c>
      <c r="E329" s="68">
        <v>223.03</v>
      </c>
      <c r="F329" s="68">
        <v>0</v>
      </c>
      <c r="G329" s="68">
        <v>0</v>
      </c>
      <c r="H329" s="64">
        <v>0</v>
      </c>
    </row>
    <row r="330" spans="1:8">
      <c r="A330" s="4">
        <v>3</v>
      </c>
      <c r="B330" s="31" t="s">
        <v>16</v>
      </c>
      <c r="C330" s="12">
        <f t="shared" ref="C330:H330" si="70">C331+C332</f>
        <v>1023.0699999999999</v>
      </c>
      <c r="D330" s="12">
        <f t="shared" si="70"/>
        <v>1023.0699999999999</v>
      </c>
      <c r="E330" s="12">
        <f t="shared" si="70"/>
        <v>1023.0699999999999</v>
      </c>
      <c r="F330" s="12">
        <f t="shared" si="70"/>
        <v>0</v>
      </c>
      <c r="G330" s="12">
        <f t="shared" si="70"/>
        <v>0</v>
      </c>
      <c r="H330" s="12">
        <f t="shared" si="70"/>
        <v>0</v>
      </c>
    </row>
    <row r="331" spans="1:8">
      <c r="A331" s="3"/>
      <c r="B331" s="69" t="s">
        <v>148</v>
      </c>
      <c r="C331" s="33">
        <v>750</v>
      </c>
      <c r="D331" s="33">
        <v>750</v>
      </c>
      <c r="E331" s="33">
        <v>750</v>
      </c>
      <c r="F331" s="33">
        <v>0</v>
      </c>
      <c r="G331" s="33">
        <v>0</v>
      </c>
      <c r="H331" s="45">
        <v>0</v>
      </c>
    </row>
    <row r="332" spans="1:8">
      <c r="A332" s="3"/>
      <c r="B332" s="69" t="s">
        <v>84</v>
      </c>
      <c r="C332" s="33">
        <v>273.07</v>
      </c>
      <c r="D332" s="33">
        <v>273.07</v>
      </c>
      <c r="E332" s="33">
        <v>273.07</v>
      </c>
      <c r="F332" s="33">
        <v>0</v>
      </c>
      <c r="G332" s="33">
        <v>0</v>
      </c>
      <c r="H332" s="45">
        <v>0</v>
      </c>
    </row>
    <row r="333" spans="1:8">
      <c r="A333" s="3"/>
      <c r="B333" s="67" t="s">
        <v>149</v>
      </c>
      <c r="C333" s="68">
        <v>273.07</v>
      </c>
      <c r="D333" s="68">
        <v>273.07</v>
      </c>
      <c r="E333" s="68">
        <v>273.07</v>
      </c>
      <c r="F333" s="68">
        <v>0</v>
      </c>
      <c r="G333" s="68">
        <v>0</v>
      </c>
      <c r="H333" s="64">
        <v>0</v>
      </c>
    </row>
    <row r="334" spans="1:8">
      <c r="A334" s="3"/>
      <c r="B334" s="67" t="s">
        <v>150</v>
      </c>
      <c r="C334" s="68">
        <v>450</v>
      </c>
      <c r="D334" s="68">
        <v>450</v>
      </c>
      <c r="E334" s="68">
        <v>450</v>
      </c>
      <c r="F334" s="68">
        <v>0</v>
      </c>
      <c r="G334" s="68">
        <v>0</v>
      </c>
      <c r="H334" s="64">
        <v>0</v>
      </c>
    </row>
    <row r="335" spans="1:8">
      <c r="A335" s="3"/>
      <c r="B335" s="67" t="s">
        <v>151</v>
      </c>
      <c r="C335" s="68">
        <v>300</v>
      </c>
      <c r="D335" s="68">
        <v>300</v>
      </c>
      <c r="E335" s="68">
        <v>300</v>
      </c>
      <c r="F335" s="68">
        <v>0</v>
      </c>
      <c r="G335" s="68">
        <v>0</v>
      </c>
      <c r="H335" s="64">
        <v>0</v>
      </c>
    </row>
    <row r="336" spans="1:8">
      <c r="A336" s="23" t="s">
        <v>10</v>
      </c>
      <c r="B336" s="23" t="s">
        <v>9</v>
      </c>
      <c r="C336" s="24">
        <f t="shared" ref="C336:H336" si="71">C324+C330+C327</f>
        <v>1678.01</v>
      </c>
      <c r="D336" s="24">
        <f t="shared" si="71"/>
        <v>1678.01</v>
      </c>
      <c r="E336" s="24">
        <f t="shared" si="71"/>
        <v>1678.01</v>
      </c>
      <c r="F336" s="24">
        <f t="shared" si="71"/>
        <v>0</v>
      </c>
      <c r="G336" s="24">
        <f t="shared" si="71"/>
        <v>0</v>
      </c>
      <c r="H336" s="24">
        <f t="shared" si="71"/>
        <v>0</v>
      </c>
    </row>
    <row r="337" spans="1:8">
      <c r="A337" s="4" t="s">
        <v>8</v>
      </c>
      <c r="B337" s="4" t="s">
        <v>7</v>
      </c>
      <c r="C337" s="15">
        <f t="shared" ref="C337:H337" si="72">C323-C336</f>
        <v>0</v>
      </c>
      <c r="D337" s="15">
        <f t="shared" si="72"/>
        <v>0</v>
      </c>
      <c r="E337" s="15">
        <f t="shared" si="72"/>
        <v>0</v>
      </c>
      <c r="F337" s="15">
        <f t="shared" si="72"/>
        <v>0</v>
      </c>
      <c r="G337" s="15">
        <f t="shared" si="72"/>
        <v>0</v>
      </c>
      <c r="H337" s="15">
        <f t="shared" si="72"/>
        <v>0</v>
      </c>
    </row>
    <row r="338" spans="1:8">
      <c r="A338" s="23" t="s">
        <v>70</v>
      </c>
      <c r="B338" s="23" t="s">
        <v>69</v>
      </c>
      <c r="C338" s="24">
        <f t="shared" ref="C338:H338" si="73">C339+C342+C340+C341</f>
        <v>1678.01</v>
      </c>
      <c r="D338" s="24">
        <f t="shared" si="73"/>
        <v>1678.01</v>
      </c>
      <c r="E338" s="24">
        <f t="shared" si="73"/>
        <v>1678.01</v>
      </c>
      <c r="F338" s="24">
        <f t="shared" si="73"/>
        <v>0</v>
      </c>
      <c r="G338" s="24">
        <f t="shared" si="73"/>
        <v>0</v>
      </c>
      <c r="H338" s="24">
        <f t="shared" si="73"/>
        <v>0</v>
      </c>
    </row>
    <row r="339" spans="1:8">
      <c r="A339" s="3">
        <v>1</v>
      </c>
      <c r="B339" s="2" t="s">
        <v>5</v>
      </c>
      <c r="C339" s="15">
        <f t="shared" ref="C339:H340" si="74">C331</f>
        <v>750</v>
      </c>
      <c r="D339" s="15">
        <f t="shared" si="74"/>
        <v>750</v>
      </c>
      <c r="E339" s="15">
        <f t="shared" si="74"/>
        <v>750</v>
      </c>
      <c r="F339" s="15">
        <f t="shared" si="74"/>
        <v>0</v>
      </c>
      <c r="G339" s="15">
        <f t="shared" si="74"/>
        <v>0</v>
      </c>
      <c r="H339" s="15">
        <f t="shared" si="74"/>
        <v>0</v>
      </c>
    </row>
    <row r="340" spans="1:8">
      <c r="A340" s="3">
        <v>2</v>
      </c>
      <c r="B340" s="2" t="s">
        <v>134</v>
      </c>
      <c r="C340" s="15">
        <f t="shared" si="74"/>
        <v>273.07</v>
      </c>
      <c r="D340" s="15">
        <f t="shared" si="74"/>
        <v>273.07</v>
      </c>
      <c r="E340" s="15">
        <f t="shared" si="74"/>
        <v>273.07</v>
      </c>
      <c r="F340" s="15">
        <f t="shared" si="74"/>
        <v>0</v>
      </c>
      <c r="G340" s="15">
        <f t="shared" si="74"/>
        <v>0</v>
      </c>
      <c r="H340" s="15">
        <f t="shared" si="74"/>
        <v>0</v>
      </c>
    </row>
    <row r="341" spans="1:8">
      <c r="A341" s="3">
        <v>3</v>
      </c>
      <c r="B341" s="195" t="s">
        <v>266</v>
      </c>
      <c r="C341" s="15">
        <f t="shared" ref="C341:H341" si="75">C328</f>
        <v>223.03</v>
      </c>
      <c r="D341" s="15">
        <f t="shared" si="75"/>
        <v>223.03</v>
      </c>
      <c r="E341" s="15">
        <f t="shared" si="75"/>
        <v>223.03</v>
      </c>
      <c r="F341" s="15">
        <f t="shared" si="75"/>
        <v>0</v>
      </c>
      <c r="G341" s="15">
        <f t="shared" si="75"/>
        <v>0</v>
      </c>
      <c r="H341" s="15">
        <f t="shared" si="75"/>
        <v>0</v>
      </c>
    </row>
    <row r="342" spans="1:8">
      <c r="A342" s="3">
        <v>4</v>
      </c>
      <c r="B342" s="1" t="s">
        <v>47</v>
      </c>
      <c r="C342" s="15">
        <f t="shared" ref="C342:H342" si="76">C326</f>
        <v>431.91</v>
      </c>
      <c r="D342" s="15">
        <f t="shared" si="76"/>
        <v>431.91</v>
      </c>
      <c r="E342" s="15">
        <f t="shared" si="76"/>
        <v>431.91</v>
      </c>
      <c r="F342" s="15">
        <f t="shared" si="76"/>
        <v>0</v>
      </c>
      <c r="G342" s="15">
        <f t="shared" si="76"/>
        <v>0</v>
      </c>
      <c r="H342" s="15">
        <f t="shared" si="76"/>
        <v>0</v>
      </c>
    </row>
    <row r="347" spans="1:8">
      <c r="C347" s="108"/>
    </row>
    <row r="348" spans="1:8">
      <c r="C348" s="108"/>
    </row>
    <row r="349" spans="1:8">
      <c r="C349" s="108"/>
    </row>
    <row r="350" spans="1:8">
      <c r="C350" s="108"/>
    </row>
    <row r="351" spans="1:8">
      <c r="C351" s="108"/>
    </row>
    <row r="352" spans="1:8">
      <c r="C352" s="108"/>
    </row>
    <row r="353" spans="3:3">
      <c r="C353" s="108"/>
    </row>
    <row r="354" spans="3:3">
      <c r="C354" s="108"/>
    </row>
    <row r="355" spans="3:3">
      <c r="C355" s="108"/>
    </row>
    <row r="356" spans="3:3">
      <c r="C356" s="108"/>
    </row>
    <row r="357" spans="3:3">
      <c r="C357" s="109"/>
    </row>
  </sheetData>
  <phoneticPr fontId="8" type="noConversion"/>
  <pageMargins left="1.1417322834645669" right="0" top="0" bottom="0" header="0.51181102362204722" footer="0.1181102362204724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349"/>
  <sheetViews>
    <sheetView tabSelected="1" workbookViewId="0"/>
  </sheetViews>
  <sheetFormatPr defaultRowHeight="12.75"/>
  <cols>
    <col min="1" max="1" width="4.140625" customWidth="1"/>
    <col min="2" max="2" width="54.140625" customWidth="1"/>
    <col min="3" max="3" width="10.140625" customWidth="1"/>
    <col min="4" max="4" width="12.140625" customWidth="1"/>
    <col min="5" max="5" width="10.42578125" bestFit="1" customWidth="1"/>
    <col min="6" max="6" width="10.140625" customWidth="1"/>
    <col min="7" max="7" width="11" customWidth="1"/>
    <col min="8" max="8" width="10.28515625" customWidth="1"/>
    <col min="10" max="10" width="16.7109375" customWidth="1"/>
    <col min="11" max="11" width="11.5703125" customWidth="1"/>
    <col min="12" max="12" width="23.28515625" customWidth="1"/>
    <col min="13" max="13" width="12.5703125" customWidth="1"/>
  </cols>
  <sheetData>
    <row r="1" spans="1:9">
      <c r="A1" s="22" t="s">
        <v>290</v>
      </c>
      <c r="B1" s="22"/>
    </row>
    <row r="2" spans="1:9">
      <c r="A2" s="22" t="s">
        <v>291</v>
      </c>
      <c r="B2" s="22"/>
    </row>
    <row r="3" spans="1:9">
      <c r="A3" s="22" t="s">
        <v>238</v>
      </c>
      <c r="B3" s="22"/>
    </row>
    <row r="4" spans="1:9">
      <c r="A4" s="22" t="s">
        <v>292</v>
      </c>
      <c r="B4" s="22"/>
    </row>
    <row r="5" spans="1:9">
      <c r="A5" s="22" t="s">
        <v>68</v>
      </c>
      <c r="B5" s="22"/>
    </row>
    <row r="6" spans="1:9">
      <c r="A6" s="22"/>
      <c r="B6" s="22"/>
    </row>
    <row r="7" spans="1:9">
      <c r="B7" s="261" t="s">
        <v>421</v>
      </c>
      <c r="C7" s="261"/>
      <c r="D7" s="261"/>
      <c r="E7" s="261"/>
      <c r="F7" s="261"/>
      <c r="G7" s="261"/>
    </row>
    <row r="8" spans="1:9">
      <c r="B8" s="261"/>
      <c r="C8" s="261"/>
      <c r="D8" s="261"/>
      <c r="E8" s="261"/>
      <c r="F8" s="261"/>
      <c r="G8" s="261"/>
    </row>
    <row r="9" spans="1:9">
      <c r="B9" s="22"/>
      <c r="C9" s="22"/>
      <c r="D9" s="22"/>
      <c r="E9" s="22"/>
      <c r="F9" s="22"/>
      <c r="G9" s="22"/>
      <c r="H9" t="s">
        <v>76</v>
      </c>
    </row>
    <row r="10" spans="1:9">
      <c r="B10" s="262" t="s">
        <v>35</v>
      </c>
      <c r="C10" s="264" t="s">
        <v>71</v>
      </c>
      <c r="D10" s="264" t="s">
        <v>71</v>
      </c>
      <c r="E10" s="48" t="s">
        <v>71</v>
      </c>
      <c r="F10" s="48" t="s">
        <v>71</v>
      </c>
      <c r="G10" s="60" t="s">
        <v>71</v>
      </c>
      <c r="H10" s="266" t="s">
        <v>34</v>
      </c>
      <c r="I10" s="267"/>
    </row>
    <row r="11" spans="1:9">
      <c r="B11" s="268"/>
      <c r="C11" s="270" t="s">
        <v>77</v>
      </c>
      <c r="D11" s="270" t="s">
        <v>321</v>
      </c>
      <c r="E11" s="49" t="s">
        <v>325</v>
      </c>
      <c r="F11" s="49" t="s">
        <v>401</v>
      </c>
      <c r="G11" s="61" t="s">
        <v>400</v>
      </c>
      <c r="H11" s="272" t="s">
        <v>430</v>
      </c>
      <c r="I11" s="273"/>
    </row>
    <row r="12" spans="1:9">
      <c r="B12" s="268"/>
      <c r="C12" s="270" t="s">
        <v>245</v>
      </c>
      <c r="D12" s="270" t="s">
        <v>245</v>
      </c>
      <c r="E12" s="49" t="s">
        <v>245</v>
      </c>
      <c r="F12" s="49" t="s">
        <v>245</v>
      </c>
      <c r="G12" s="61" t="s">
        <v>245</v>
      </c>
      <c r="H12" s="311">
        <v>2010</v>
      </c>
      <c r="I12" s="273" t="s">
        <v>33</v>
      </c>
    </row>
    <row r="13" spans="1:9">
      <c r="B13" s="281" t="s">
        <v>31</v>
      </c>
      <c r="C13" s="4">
        <v>1</v>
      </c>
      <c r="D13" s="4">
        <v>2</v>
      </c>
      <c r="E13" s="4">
        <v>3</v>
      </c>
      <c r="F13" s="4">
        <v>4</v>
      </c>
      <c r="G13" s="318" t="s">
        <v>342</v>
      </c>
      <c r="H13" s="319" t="s">
        <v>355</v>
      </c>
      <c r="I13" s="4" t="s">
        <v>343</v>
      </c>
    </row>
    <row r="14" spans="1:9">
      <c r="B14" s="104" t="s">
        <v>348</v>
      </c>
      <c r="C14" s="106">
        <f t="shared" ref="C14:H14" si="0">SUM(C15+C30+C31+C32)</f>
        <v>168616.35</v>
      </c>
      <c r="D14" s="106">
        <f t="shared" si="0"/>
        <v>169362.06</v>
      </c>
      <c r="E14" s="106">
        <f t="shared" si="0"/>
        <v>98499.36</v>
      </c>
      <c r="F14" s="106">
        <f t="shared" si="0"/>
        <v>70862.7</v>
      </c>
      <c r="G14" s="106">
        <f t="shared" si="0"/>
        <v>169362.06</v>
      </c>
      <c r="H14" s="106">
        <f t="shared" si="0"/>
        <v>156641.78</v>
      </c>
      <c r="I14" s="283">
        <f t="shared" ref="I14:I19" si="1">H14/G14*100</f>
        <v>92.489297780152185</v>
      </c>
    </row>
    <row r="15" spans="1:9">
      <c r="B15" s="93" t="s">
        <v>349</v>
      </c>
      <c r="C15" s="95">
        <f t="shared" ref="C15:H15" si="2">SUM(C16+C29)</f>
        <v>151245.35</v>
      </c>
      <c r="D15" s="95">
        <f t="shared" si="2"/>
        <v>151757.94</v>
      </c>
      <c r="E15" s="95">
        <f t="shared" si="2"/>
        <v>88313.3</v>
      </c>
      <c r="F15" s="95">
        <f t="shared" si="2"/>
        <v>63444.639999999999</v>
      </c>
      <c r="G15" s="95">
        <f t="shared" si="2"/>
        <v>151757.94</v>
      </c>
      <c r="H15" s="95">
        <f t="shared" si="2"/>
        <v>142006.9</v>
      </c>
      <c r="I15" s="220">
        <f t="shared" si="1"/>
        <v>93.574609671164481</v>
      </c>
    </row>
    <row r="16" spans="1:9">
      <c r="B16" s="93" t="s">
        <v>350</v>
      </c>
      <c r="C16" s="95">
        <f t="shared" ref="C16:H16" si="3">SUM(C17+C19+C22+C23+C25+C28+C24)</f>
        <v>132752</v>
      </c>
      <c r="D16" s="95">
        <f t="shared" si="3"/>
        <v>134699</v>
      </c>
      <c r="E16" s="95">
        <f t="shared" si="3"/>
        <v>76947</v>
      </c>
      <c r="F16" s="95">
        <f t="shared" si="3"/>
        <v>57752</v>
      </c>
      <c r="G16" s="95">
        <f t="shared" si="3"/>
        <v>134699</v>
      </c>
      <c r="H16" s="95">
        <f t="shared" si="3"/>
        <v>128749.50999999998</v>
      </c>
      <c r="I16" s="220">
        <f t="shared" si="1"/>
        <v>95.583122369134131</v>
      </c>
    </row>
    <row r="17" spans="2:9" ht="24.75" customHeight="1">
      <c r="B17" s="73" t="s">
        <v>156</v>
      </c>
      <c r="C17" s="72">
        <f t="shared" ref="C17:H17" si="4">SUM(C18)</f>
        <v>418</v>
      </c>
      <c r="D17" s="72">
        <f>SUM(D18)</f>
        <v>418</v>
      </c>
      <c r="E17" s="72">
        <f t="shared" si="4"/>
        <v>227</v>
      </c>
      <c r="F17" s="72">
        <f t="shared" si="4"/>
        <v>191</v>
      </c>
      <c r="G17" s="72">
        <f t="shared" si="4"/>
        <v>418</v>
      </c>
      <c r="H17" s="72">
        <f t="shared" si="4"/>
        <v>396.13</v>
      </c>
      <c r="I17" s="284">
        <f t="shared" si="1"/>
        <v>94.767942583732051</v>
      </c>
    </row>
    <row r="18" spans="2:9">
      <c r="B18" s="74" t="s">
        <v>158</v>
      </c>
      <c r="C18" s="75">
        <f>D79</f>
        <v>418</v>
      </c>
      <c r="D18" s="75">
        <f>D79</f>
        <v>418</v>
      </c>
      <c r="E18" s="75">
        <f>E79</f>
        <v>227</v>
      </c>
      <c r="F18" s="75">
        <f>F79</f>
        <v>191</v>
      </c>
      <c r="G18" s="75">
        <f>G79</f>
        <v>418</v>
      </c>
      <c r="H18" s="75">
        <f>H79</f>
        <v>396.13</v>
      </c>
      <c r="I18" s="284">
        <f t="shared" si="1"/>
        <v>94.767942583732051</v>
      </c>
    </row>
    <row r="19" spans="2:9" ht="25.5" customHeight="1">
      <c r="B19" s="73" t="s">
        <v>160</v>
      </c>
      <c r="C19" s="75">
        <f t="shared" ref="C19:H19" si="5">SUM(C20:C21)</f>
        <v>45122</v>
      </c>
      <c r="D19" s="75">
        <f t="shared" si="5"/>
        <v>45319</v>
      </c>
      <c r="E19" s="75">
        <f t="shared" si="5"/>
        <v>24179</v>
      </c>
      <c r="F19" s="75">
        <f t="shared" si="5"/>
        <v>21140</v>
      </c>
      <c r="G19" s="75">
        <f t="shared" si="5"/>
        <v>45319</v>
      </c>
      <c r="H19" s="75">
        <f t="shared" si="5"/>
        <v>44774.179999999993</v>
      </c>
      <c r="I19" s="284">
        <f t="shared" si="1"/>
        <v>98.797811072618529</v>
      </c>
    </row>
    <row r="20" spans="2:9" ht="24" customHeight="1">
      <c r="B20" s="76" t="s">
        <v>162</v>
      </c>
      <c r="C20" s="75">
        <v>0</v>
      </c>
      <c r="D20" s="75">
        <f>D80</f>
        <v>200</v>
      </c>
      <c r="E20" s="75">
        <f>E80</f>
        <v>0</v>
      </c>
      <c r="F20" s="75">
        <f>F80</f>
        <v>200</v>
      </c>
      <c r="G20" s="75">
        <f>G80</f>
        <v>200</v>
      </c>
      <c r="H20" s="75">
        <f>H80</f>
        <v>448.31</v>
      </c>
      <c r="I20" s="284">
        <v>0</v>
      </c>
    </row>
    <row r="21" spans="2:9" ht="14.25" customHeight="1">
      <c r="B21" s="77" t="s">
        <v>164</v>
      </c>
      <c r="C21" s="75">
        <f t="shared" ref="C21:H21" si="6">C96+C97</f>
        <v>45122</v>
      </c>
      <c r="D21" s="75">
        <f t="shared" si="6"/>
        <v>45119</v>
      </c>
      <c r="E21" s="75">
        <f t="shared" si="6"/>
        <v>24179</v>
      </c>
      <c r="F21" s="75">
        <f t="shared" si="6"/>
        <v>20940</v>
      </c>
      <c r="G21" s="75">
        <f t="shared" si="6"/>
        <v>45119</v>
      </c>
      <c r="H21" s="75">
        <f t="shared" si="6"/>
        <v>44325.869999999995</v>
      </c>
      <c r="I21" s="284">
        <f>H21/G21*100</f>
        <v>98.242137458720265</v>
      </c>
    </row>
    <row r="22" spans="2:9" ht="13.5" customHeight="1">
      <c r="B22" s="73" t="s">
        <v>166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  <c r="H22" s="75">
        <v>0</v>
      </c>
      <c r="I22" s="284">
        <v>0</v>
      </c>
    </row>
    <row r="23" spans="2:9">
      <c r="B23" s="70" t="s">
        <v>168</v>
      </c>
      <c r="C23" s="75">
        <f>C81+C84</f>
        <v>20700</v>
      </c>
      <c r="D23" s="75">
        <f>D81+D84+D82+D85</f>
        <v>20700</v>
      </c>
      <c r="E23" s="75">
        <f>E81+E84+E82+E85</f>
        <v>14270</v>
      </c>
      <c r="F23" s="75">
        <f>F81+F84+F82+F85</f>
        <v>6430</v>
      </c>
      <c r="G23" s="75">
        <f>G81+G84+G82+G85</f>
        <v>20700</v>
      </c>
      <c r="H23" s="75">
        <f>H81+H84+H82+H85</f>
        <v>21584.359999999997</v>
      </c>
      <c r="I23" s="284">
        <f t="shared" ref="I23:I30" si="7">H23/G23*100</f>
        <v>104.27227053140096</v>
      </c>
    </row>
    <row r="24" spans="2:9">
      <c r="B24" s="182" t="s">
        <v>402</v>
      </c>
      <c r="C24" s="75">
        <f t="shared" ref="C24:H24" si="8">C83</f>
        <v>1200</v>
      </c>
      <c r="D24" s="75">
        <f t="shared" si="8"/>
        <v>1200</v>
      </c>
      <c r="E24" s="75">
        <f t="shared" si="8"/>
        <v>900</v>
      </c>
      <c r="F24" s="75">
        <f t="shared" si="8"/>
        <v>300</v>
      </c>
      <c r="G24" s="75">
        <f t="shared" si="8"/>
        <v>1200</v>
      </c>
      <c r="H24" s="75">
        <f t="shared" si="8"/>
        <v>1177.27</v>
      </c>
      <c r="I24" s="284"/>
    </row>
    <row r="25" spans="2:9">
      <c r="B25" s="70" t="s">
        <v>420</v>
      </c>
      <c r="C25" s="78">
        <f t="shared" ref="C25:H25" si="9">SUM(C26:C27)</f>
        <v>65062</v>
      </c>
      <c r="D25" s="78">
        <f t="shared" si="9"/>
        <v>66812</v>
      </c>
      <c r="E25" s="78">
        <f t="shared" si="9"/>
        <v>37181</v>
      </c>
      <c r="F25" s="78">
        <f t="shared" si="9"/>
        <v>29631</v>
      </c>
      <c r="G25" s="78">
        <f t="shared" si="9"/>
        <v>66812</v>
      </c>
      <c r="H25" s="78">
        <f t="shared" si="9"/>
        <v>60584.090000000004</v>
      </c>
      <c r="I25" s="284">
        <f t="shared" si="7"/>
        <v>90.678455965994146</v>
      </c>
    </row>
    <row r="26" spans="2:9">
      <c r="B26" s="74" t="s">
        <v>29</v>
      </c>
      <c r="C26" s="92">
        <f t="shared" ref="C26:H26" si="10">C98</f>
        <v>58192</v>
      </c>
      <c r="D26" s="92">
        <f t="shared" si="10"/>
        <v>59942</v>
      </c>
      <c r="E26" s="92">
        <f t="shared" si="10"/>
        <v>33302</v>
      </c>
      <c r="F26" s="92">
        <f t="shared" si="10"/>
        <v>26640</v>
      </c>
      <c r="G26" s="92">
        <f t="shared" si="10"/>
        <v>59942</v>
      </c>
      <c r="H26" s="92">
        <f t="shared" si="10"/>
        <v>57160.76</v>
      </c>
      <c r="I26" s="284">
        <f t="shared" si="7"/>
        <v>95.360114777618364</v>
      </c>
    </row>
    <row r="27" spans="2:9" ht="22.5" customHeight="1">
      <c r="B27" s="76" t="s">
        <v>177</v>
      </c>
      <c r="C27" s="75">
        <f t="shared" ref="C27:H27" si="11">C86</f>
        <v>6870</v>
      </c>
      <c r="D27" s="75">
        <f>D86</f>
        <v>6870</v>
      </c>
      <c r="E27" s="75">
        <f t="shared" si="11"/>
        <v>3879</v>
      </c>
      <c r="F27" s="75">
        <f t="shared" si="11"/>
        <v>2991</v>
      </c>
      <c r="G27" s="75">
        <f t="shared" si="11"/>
        <v>6870</v>
      </c>
      <c r="H27" s="75">
        <f t="shared" si="11"/>
        <v>3423.33</v>
      </c>
      <c r="I27" s="284">
        <f t="shared" si="7"/>
        <v>49.830131004366812</v>
      </c>
    </row>
    <row r="28" spans="2:9">
      <c r="B28" s="81" t="s">
        <v>179</v>
      </c>
      <c r="C28" s="75">
        <f>C87</f>
        <v>250</v>
      </c>
      <c r="D28" s="75">
        <f>D87</f>
        <v>250</v>
      </c>
      <c r="E28" s="75">
        <f>E87</f>
        <v>190</v>
      </c>
      <c r="F28" s="75">
        <f>F87</f>
        <v>60</v>
      </c>
      <c r="G28" s="75">
        <f>G87</f>
        <v>250</v>
      </c>
      <c r="H28" s="75">
        <f>H87</f>
        <v>233.48</v>
      </c>
      <c r="I28" s="284">
        <f t="shared" si="7"/>
        <v>93.391999999999996</v>
      </c>
    </row>
    <row r="29" spans="2:9">
      <c r="B29" s="93" t="s">
        <v>181</v>
      </c>
      <c r="C29" s="96">
        <f t="shared" ref="C29:H29" si="12">C88+C89+C90+C91+C92+C93+C247+C291+C327</f>
        <v>18493.349999999999</v>
      </c>
      <c r="D29" s="96">
        <f>D88+D89+D90+D91+D92+D93+D247+D291+D327</f>
        <v>17058.939999999999</v>
      </c>
      <c r="E29" s="96">
        <f t="shared" si="12"/>
        <v>11366.300000000001</v>
      </c>
      <c r="F29" s="96">
        <f t="shared" si="12"/>
        <v>5692.6399999999994</v>
      </c>
      <c r="G29" s="96">
        <f t="shared" si="12"/>
        <v>17058.939999999999</v>
      </c>
      <c r="H29" s="96">
        <f t="shared" si="12"/>
        <v>13257.390000000001</v>
      </c>
      <c r="I29" s="220">
        <f t="shared" si="7"/>
        <v>77.715203875504585</v>
      </c>
    </row>
    <row r="30" spans="2:9">
      <c r="B30" s="93" t="s">
        <v>183</v>
      </c>
      <c r="C30" s="95">
        <f>C94+C302</f>
        <v>173</v>
      </c>
      <c r="D30" s="95">
        <f>D94+D302+D95</f>
        <v>1017.5699999999999</v>
      </c>
      <c r="E30" s="95">
        <f>E94+E302</f>
        <v>108.56</v>
      </c>
      <c r="F30" s="95">
        <f>F94+F302+F95</f>
        <v>909.01</v>
      </c>
      <c r="G30" s="95">
        <f>G94+G302+G95</f>
        <v>1017.5699999999999</v>
      </c>
      <c r="H30" s="95">
        <f>H94+H302+H95</f>
        <v>1008.92</v>
      </c>
      <c r="I30" s="220">
        <f t="shared" si="7"/>
        <v>99.149935630963967</v>
      </c>
    </row>
    <row r="31" spans="2:9">
      <c r="B31" s="93" t="s">
        <v>47</v>
      </c>
      <c r="C31" s="95">
        <v>0</v>
      </c>
      <c r="D31" s="95">
        <v>0</v>
      </c>
      <c r="E31" s="95">
        <v>0</v>
      </c>
      <c r="F31" s="95">
        <v>0</v>
      </c>
      <c r="G31" s="95">
        <v>0</v>
      </c>
      <c r="H31" s="95">
        <v>0</v>
      </c>
      <c r="I31" s="220">
        <v>0</v>
      </c>
    </row>
    <row r="32" spans="2:9">
      <c r="B32" s="98" t="s">
        <v>351</v>
      </c>
      <c r="C32" s="95">
        <f>SUM(C33:C34)</f>
        <v>17198</v>
      </c>
      <c r="D32" s="95">
        <f>SUM(D33:D35)</f>
        <v>16586.55</v>
      </c>
      <c r="E32" s="95">
        <f>SUM(E33:E35)</f>
        <v>10077.5</v>
      </c>
      <c r="F32" s="95">
        <f>SUM(F33:F35)</f>
        <v>6509.05</v>
      </c>
      <c r="G32" s="95">
        <f>SUM(G33:G35)</f>
        <v>16586.55</v>
      </c>
      <c r="H32" s="95">
        <f>SUM(H33:H35)</f>
        <v>13625.960000000001</v>
      </c>
      <c r="I32" s="220">
        <f t="shared" ref="I32:I41" si="13">H32/G32*100</f>
        <v>82.150658214034877</v>
      </c>
    </row>
    <row r="33" spans="2:9">
      <c r="B33" s="74" t="s">
        <v>188</v>
      </c>
      <c r="C33" s="72">
        <f t="shared" ref="C33:H33" si="14">C102</f>
        <v>15244</v>
      </c>
      <c r="D33" s="72">
        <f>D102</f>
        <v>14306.55</v>
      </c>
      <c r="E33" s="72">
        <f t="shared" si="14"/>
        <v>9097.5</v>
      </c>
      <c r="F33" s="72">
        <f t="shared" si="14"/>
        <v>5209.05</v>
      </c>
      <c r="G33" s="72">
        <f t="shared" si="14"/>
        <v>14306.55</v>
      </c>
      <c r="H33" s="72">
        <f t="shared" si="14"/>
        <v>12683.140000000001</v>
      </c>
      <c r="I33" s="284">
        <f t="shared" si="13"/>
        <v>88.652680066123565</v>
      </c>
    </row>
    <row r="34" spans="2:9">
      <c r="B34" s="305" t="s">
        <v>300</v>
      </c>
      <c r="C34" s="72">
        <f t="shared" ref="C34:H34" si="15">C111</f>
        <v>1954</v>
      </c>
      <c r="D34" s="72">
        <f>D111</f>
        <v>2252.8000000000002</v>
      </c>
      <c r="E34" s="72">
        <f t="shared" si="15"/>
        <v>980</v>
      </c>
      <c r="F34" s="72">
        <f t="shared" si="15"/>
        <v>1272.8000000000002</v>
      </c>
      <c r="G34" s="72">
        <f t="shared" si="15"/>
        <v>2252.8000000000002</v>
      </c>
      <c r="H34" s="72">
        <f t="shared" si="15"/>
        <v>927.84</v>
      </c>
      <c r="I34" s="284">
        <f t="shared" si="13"/>
        <v>41.186079545454547</v>
      </c>
    </row>
    <row r="35" spans="2:9">
      <c r="B35" s="305" t="s">
        <v>27</v>
      </c>
      <c r="C35" s="72">
        <v>0</v>
      </c>
      <c r="D35" s="72">
        <f>D256</f>
        <v>27.2</v>
      </c>
      <c r="E35" s="72">
        <f>E256</f>
        <v>0</v>
      </c>
      <c r="F35" s="72">
        <f>F256</f>
        <v>27.2</v>
      </c>
      <c r="G35" s="72">
        <f>G256</f>
        <v>27.2</v>
      </c>
      <c r="H35" s="72">
        <f>H256</f>
        <v>14.98</v>
      </c>
      <c r="I35" s="284"/>
    </row>
    <row r="36" spans="2:9">
      <c r="B36" s="104" t="s">
        <v>352</v>
      </c>
      <c r="C36" s="107">
        <f t="shared" ref="C36:H36" si="16">SUM(C37+C48+C49+C50+C54+C53)</f>
        <v>168616.35</v>
      </c>
      <c r="D36" s="107">
        <f>SUM(D37+D48+D49+D50+D54+D53)</f>
        <v>169362.06</v>
      </c>
      <c r="E36" s="107">
        <f t="shared" si="16"/>
        <v>98499.360000000015</v>
      </c>
      <c r="F36" s="107">
        <f t="shared" si="16"/>
        <v>70862.700000000012</v>
      </c>
      <c r="G36" s="107">
        <f t="shared" si="16"/>
        <v>169362.06</v>
      </c>
      <c r="H36" s="107">
        <f t="shared" si="16"/>
        <v>157465.08999999997</v>
      </c>
      <c r="I36" s="283">
        <f t="shared" si="13"/>
        <v>92.97542200419619</v>
      </c>
    </row>
    <row r="37" spans="2:9">
      <c r="B37" s="100" t="s">
        <v>353</v>
      </c>
      <c r="C37" s="95">
        <f t="shared" ref="C37:H37" si="17">SUM(C38:C47)</f>
        <v>158866.43</v>
      </c>
      <c r="D37" s="95">
        <f t="shared" si="17"/>
        <v>152156.96</v>
      </c>
      <c r="E37" s="95">
        <f>SUM(E38:E47)</f>
        <v>92060.44</v>
      </c>
      <c r="F37" s="95">
        <f t="shared" si="17"/>
        <v>60096.520000000011</v>
      </c>
      <c r="G37" s="95">
        <f t="shared" si="17"/>
        <v>152156.96</v>
      </c>
      <c r="H37" s="95">
        <f t="shared" si="17"/>
        <v>144242.32999999999</v>
      </c>
      <c r="I37" s="220">
        <f t="shared" si="13"/>
        <v>94.798377938150182</v>
      </c>
    </row>
    <row r="38" spans="2:9">
      <c r="B38" s="84" t="s">
        <v>194</v>
      </c>
      <c r="C38" s="72">
        <f t="shared" ref="C38:H38" si="18">C226+C281+C316</f>
        <v>81780.039999999994</v>
      </c>
      <c r="D38" s="72">
        <f t="shared" si="18"/>
        <v>78246.09</v>
      </c>
      <c r="E38" s="72">
        <f t="shared" si="18"/>
        <v>45723.549999999996</v>
      </c>
      <c r="F38" s="72">
        <f t="shared" si="18"/>
        <v>32522.540000000005</v>
      </c>
      <c r="G38" s="72">
        <f t="shared" si="18"/>
        <v>78246.09</v>
      </c>
      <c r="H38" s="72">
        <f t="shared" si="18"/>
        <v>74721.75999999998</v>
      </c>
      <c r="I38" s="284">
        <f t="shared" si="13"/>
        <v>95.495838833608147</v>
      </c>
    </row>
    <row r="39" spans="2:9">
      <c r="B39" s="84" t="s">
        <v>196</v>
      </c>
      <c r="C39" s="72">
        <f t="shared" ref="C39:H39" si="19">C227+C282+C306+C346</f>
        <v>38605.360000000001</v>
      </c>
      <c r="D39" s="72">
        <f>D227+D282+D306+D346</f>
        <v>34161.64</v>
      </c>
      <c r="E39" s="72">
        <f t="shared" si="19"/>
        <v>20969.760000000002</v>
      </c>
      <c r="F39" s="72">
        <f t="shared" si="19"/>
        <v>13191.88</v>
      </c>
      <c r="G39" s="72">
        <f t="shared" si="19"/>
        <v>34161.64</v>
      </c>
      <c r="H39" s="72">
        <f t="shared" si="19"/>
        <v>32258.720000000001</v>
      </c>
      <c r="I39" s="284">
        <f t="shared" si="13"/>
        <v>94.429658529274363</v>
      </c>
    </row>
    <row r="40" spans="2:9">
      <c r="B40" s="80" t="s">
        <v>73</v>
      </c>
      <c r="C40" s="72">
        <f>C228</f>
        <v>3210</v>
      </c>
      <c r="D40" s="72">
        <f t="shared" ref="D40:H42" si="20">D228</f>
        <v>2250</v>
      </c>
      <c r="E40" s="72">
        <f t="shared" si="20"/>
        <v>2370</v>
      </c>
      <c r="F40" s="72">
        <f t="shared" si="20"/>
        <v>-120</v>
      </c>
      <c r="G40" s="72">
        <f t="shared" si="20"/>
        <v>2250</v>
      </c>
      <c r="H40" s="72">
        <f t="shared" si="20"/>
        <v>2248.4</v>
      </c>
      <c r="I40" s="284">
        <f t="shared" si="13"/>
        <v>99.928888888888892</v>
      </c>
    </row>
    <row r="41" spans="2:9">
      <c r="B41" s="84" t="s">
        <v>199</v>
      </c>
      <c r="C41" s="72">
        <f>C229</f>
        <v>28426</v>
      </c>
      <c r="D41" s="72">
        <f t="shared" si="20"/>
        <v>29715</v>
      </c>
      <c r="E41" s="72">
        <f t="shared" si="20"/>
        <v>19300</v>
      </c>
      <c r="F41" s="72">
        <f t="shared" si="20"/>
        <v>10415</v>
      </c>
      <c r="G41" s="72">
        <f t="shared" si="20"/>
        <v>29715</v>
      </c>
      <c r="H41" s="72">
        <f t="shared" si="20"/>
        <v>29715</v>
      </c>
      <c r="I41" s="284">
        <f t="shared" si="13"/>
        <v>100</v>
      </c>
    </row>
    <row r="42" spans="2:9">
      <c r="B42" s="80" t="s">
        <v>201</v>
      </c>
      <c r="C42" s="72">
        <f>C230</f>
        <v>100</v>
      </c>
      <c r="D42" s="72">
        <f t="shared" si="20"/>
        <v>71.48</v>
      </c>
      <c r="E42" s="72">
        <f t="shared" si="20"/>
        <v>0</v>
      </c>
      <c r="F42" s="72">
        <f t="shared" si="20"/>
        <v>71.48</v>
      </c>
      <c r="G42" s="72">
        <f t="shared" si="20"/>
        <v>71.48</v>
      </c>
      <c r="H42" s="72">
        <f t="shared" si="20"/>
        <v>0</v>
      </c>
      <c r="I42" s="284">
        <v>0</v>
      </c>
    </row>
    <row r="43" spans="2:9">
      <c r="B43" s="84" t="s">
        <v>203</v>
      </c>
      <c r="C43" s="72">
        <f t="shared" ref="C43:H43" si="21">C231-C255</f>
        <v>20</v>
      </c>
      <c r="D43" s="72">
        <f>D231-D255</f>
        <v>22.000000000000909</v>
      </c>
      <c r="E43" s="72">
        <f t="shared" si="21"/>
        <v>12.500000000000455</v>
      </c>
      <c r="F43" s="72">
        <f t="shared" si="21"/>
        <v>9.5</v>
      </c>
      <c r="G43" s="72">
        <f t="shared" si="21"/>
        <v>22</v>
      </c>
      <c r="H43" s="72">
        <f t="shared" si="21"/>
        <v>21.450000000000728</v>
      </c>
      <c r="I43" s="284">
        <f>H43/G43*100</f>
        <v>97.500000000003311</v>
      </c>
    </row>
    <row r="44" spans="2:9">
      <c r="B44" s="74" t="s">
        <v>2</v>
      </c>
      <c r="C44" s="72">
        <v>0</v>
      </c>
      <c r="D44" s="72">
        <f>D232</f>
        <v>39</v>
      </c>
      <c r="E44" s="72">
        <f>E232</f>
        <v>0</v>
      </c>
      <c r="F44" s="72">
        <f>F232</f>
        <v>39</v>
      </c>
      <c r="G44" s="72">
        <f>G232</f>
        <v>39</v>
      </c>
      <c r="H44" s="72">
        <f>H116</f>
        <v>38.72</v>
      </c>
      <c r="I44" s="284">
        <f>H44/G44*100</f>
        <v>99.28205128205127</v>
      </c>
    </row>
    <row r="45" spans="2:9">
      <c r="B45" s="306" t="s">
        <v>307</v>
      </c>
      <c r="C45" s="72">
        <f t="shared" ref="C45:H45" si="22">C233+C347</f>
        <v>3300.03</v>
      </c>
      <c r="D45" s="72">
        <f>D233+D347</f>
        <v>4005.03</v>
      </c>
      <c r="E45" s="72">
        <f t="shared" si="22"/>
        <v>1763.03</v>
      </c>
      <c r="F45" s="72">
        <f t="shared" si="22"/>
        <v>2242</v>
      </c>
      <c r="G45" s="72">
        <f t="shared" si="22"/>
        <v>4005.03</v>
      </c>
      <c r="H45" s="72">
        <f t="shared" si="22"/>
        <v>2167.65</v>
      </c>
      <c r="I45" s="284">
        <v>0</v>
      </c>
    </row>
    <row r="46" spans="2:9">
      <c r="B46" s="80" t="s">
        <v>1</v>
      </c>
      <c r="C46" s="72">
        <f t="shared" ref="C46:H46" si="23">C234+C318</f>
        <v>3244</v>
      </c>
      <c r="D46" s="72">
        <f t="shared" si="23"/>
        <v>3467.09</v>
      </c>
      <c r="E46" s="72">
        <f t="shared" si="23"/>
        <v>1814.8</v>
      </c>
      <c r="F46" s="72">
        <f t="shared" si="23"/>
        <v>1652.29</v>
      </c>
      <c r="G46" s="72">
        <f t="shared" si="23"/>
        <v>3467.09</v>
      </c>
      <c r="H46" s="72">
        <f t="shared" si="23"/>
        <v>2915.91</v>
      </c>
      <c r="I46" s="284">
        <f>H46/G46*100</f>
        <v>84.102518250175208</v>
      </c>
    </row>
    <row r="47" spans="2:9">
      <c r="B47" s="80" t="s">
        <v>0</v>
      </c>
      <c r="C47" s="72">
        <f t="shared" ref="C47:H47" si="24">C235</f>
        <v>181</v>
      </c>
      <c r="D47" s="72">
        <f t="shared" si="24"/>
        <v>179.63</v>
      </c>
      <c r="E47" s="72">
        <f t="shared" si="24"/>
        <v>106.8</v>
      </c>
      <c r="F47" s="72">
        <f t="shared" si="24"/>
        <v>72.83</v>
      </c>
      <c r="G47" s="72">
        <f t="shared" si="24"/>
        <v>179.63</v>
      </c>
      <c r="H47" s="72">
        <f t="shared" si="24"/>
        <v>154.72</v>
      </c>
      <c r="I47" s="284">
        <f>H47/G47*100</f>
        <v>86.132605912152755</v>
      </c>
    </row>
    <row r="48" spans="2:9">
      <c r="B48" s="100" t="s">
        <v>208</v>
      </c>
      <c r="C48" s="95">
        <f>C237+C348</f>
        <v>5497.07</v>
      </c>
      <c r="D48" s="95">
        <f>D237+D348+D319</f>
        <v>13313.36</v>
      </c>
      <c r="E48" s="95">
        <f>E237+E348+E319</f>
        <v>4302.07</v>
      </c>
      <c r="F48" s="95">
        <f>F237+F348+F319</f>
        <v>9011.2900000000009</v>
      </c>
      <c r="G48" s="95">
        <f>G237+G348+G319</f>
        <v>13313.36</v>
      </c>
      <c r="H48" s="95">
        <f>H237+H348+H319</f>
        <v>9769.18</v>
      </c>
      <c r="I48" s="220">
        <f>H48/G48*100</f>
        <v>73.378771399556527</v>
      </c>
    </row>
    <row r="49" spans="2:9">
      <c r="B49" s="100" t="s">
        <v>255</v>
      </c>
      <c r="C49" s="95">
        <f t="shared" ref="C49:H49" si="25">C238</f>
        <v>100</v>
      </c>
      <c r="D49" s="95">
        <f t="shared" si="25"/>
        <v>2410</v>
      </c>
      <c r="E49" s="95">
        <f t="shared" si="25"/>
        <v>100</v>
      </c>
      <c r="F49" s="95">
        <f t="shared" si="25"/>
        <v>2310</v>
      </c>
      <c r="G49" s="95">
        <f t="shared" si="25"/>
        <v>2410</v>
      </c>
      <c r="H49" s="95">
        <f t="shared" si="25"/>
        <v>2432.12</v>
      </c>
      <c r="I49" s="220">
        <v>0</v>
      </c>
    </row>
    <row r="50" spans="2:9">
      <c r="B50" s="100" t="s">
        <v>354</v>
      </c>
      <c r="C50" s="95">
        <f t="shared" ref="C50:H50" si="26">SUM(C51:C52)</f>
        <v>4538.91</v>
      </c>
      <c r="D50" s="95">
        <f t="shared" si="26"/>
        <v>2633.91</v>
      </c>
      <c r="E50" s="95">
        <f t="shared" si="26"/>
        <v>2413.91</v>
      </c>
      <c r="F50" s="95">
        <f t="shared" si="26"/>
        <v>220</v>
      </c>
      <c r="G50" s="95">
        <f t="shared" si="26"/>
        <v>2633.91</v>
      </c>
      <c r="H50" s="95">
        <f t="shared" si="26"/>
        <v>2174.5300000000002</v>
      </c>
      <c r="I50" s="220">
        <f>H50/G50*100</f>
        <v>82.559009229624408</v>
      </c>
    </row>
    <row r="51" spans="2:9">
      <c r="B51" s="74" t="s">
        <v>212</v>
      </c>
      <c r="C51" s="72">
        <v>0</v>
      </c>
      <c r="D51" s="72">
        <v>0</v>
      </c>
      <c r="E51" s="72">
        <v>0</v>
      </c>
      <c r="F51" s="72">
        <v>0</v>
      </c>
      <c r="G51" s="72">
        <v>0</v>
      </c>
      <c r="H51" s="72">
        <v>0</v>
      </c>
      <c r="I51" s="284">
        <v>0</v>
      </c>
    </row>
    <row r="52" spans="2:9" ht="15.75" customHeight="1">
      <c r="B52" s="85" t="s">
        <v>214</v>
      </c>
      <c r="C52" s="72">
        <f t="shared" ref="C52:H52" si="27">C236+C349</f>
        <v>4538.91</v>
      </c>
      <c r="D52" s="72">
        <f t="shared" si="27"/>
        <v>2633.91</v>
      </c>
      <c r="E52" s="72">
        <f t="shared" si="27"/>
        <v>2413.91</v>
      </c>
      <c r="F52" s="72">
        <f t="shared" si="27"/>
        <v>220</v>
      </c>
      <c r="G52" s="72">
        <f t="shared" si="27"/>
        <v>2633.91</v>
      </c>
      <c r="H52" s="72">
        <f t="shared" si="27"/>
        <v>2174.5300000000002</v>
      </c>
      <c r="I52" s="284">
        <f>H52/G52*100</f>
        <v>82.559009229624408</v>
      </c>
    </row>
    <row r="53" spans="2:9" ht="15" customHeight="1">
      <c r="B53" s="102" t="s">
        <v>226</v>
      </c>
      <c r="C53" s="95">
        <f t="shared" ref="C53:H53" si="28">C239+C283</f>
        <v>-386.06</v>
      </c>
      <c r="D53" s="95">
        <f>D239+D283</f>
        <v>-1152.17</v>
      </c>
      <c r="E53" s="95">
        <f t="shared" si="28"/>
        <v>-377.06</v>
      </c>
      <c r="F53" s="95">
        <f>F239+F283</f>
        <v>-775.11</v>
      </c>
      <c r="G53" s="95">
        <f>G239+G283</f>
        <v>-1152.17</v>
      </c>
      <c r="H53" s="95">
        <f t="shared" si="28"/>
        <v>-1153.0700000000002</v>
      </c>
      <c r="I53" s="220">
        <f>H53/G53*100</f>
        <v>100.07811347283821</v>
      </c>
    </row>
    <row r="54" spans="2:9">
      <c r="B54" s="102" t="s">
        <v>216</v>
      </c>
      <c r="C54" s="72"/>
      <c r="D54" s="72"/>
      <c r="E54" s="72"/>
      <c r="F54" s="72"/>
      <c r="G54" s="72"/>
      <c r="H54" s="72"/>
      <c r="I54" s="284"/>
    </row>
    <row r="55" spans="2:9" ht="15.75" customHeight="1">
      <c r="B55" s="286" t="s">
        <v>217</v>
      </c>
      <c r="C55" s="95">
        <f t="shared" ref="C55:H55" si="29">SUM(C14-C36)</f>
        <v>0</v>
      </c>
      <c r="D55" s="95">
        <f t="shared" si="29"/>
        <v>0</v>
      </c>
      <c r="E55" s="95">
        <f t="shared" si="29"/>
        <v>-1.4551915228366852E-11</v>
      </c>
      <c r="F55" s="95">
        <f t="shared" si="29"/>
        <v>-1.4551915228366852E-11</v>
      </c>
      <c r="G55" s="95">
        <f t="shared" si="29"/>
        <v>0</v>
      </c>
      <c r="H55" s="95">
        <f t="shared" si="29"/>
        <v>-823.30999999996857</v>
      </c>
      <c r="I55" s="284"/>
    </row>
    <row r="56" spans="2:9">
      <c r="B56" s="287" t="s">
        <v>24</v>
      </c>
      <c r="C56" s="288">
        <f t="shared" ref="C56:H56" si="30">C113</f>
        <v>7355</v>
      </c>
      <c r="D56" s="288">
        <f t="shared" si="30"/>
        <v>6180.3700000000008</v>
      </c>
      <c r="E56" s="288">
        <f t="shared" si="30"/>
        <v>3656.62</v>
      </c>
      <c r="F56" s="288">
        <f t="shared" si="30"/>
        <v>2523.7499999999995</v>
      </c>
      <c r="G56" s="288">
        <f t="shared" si="30"/>
        <v>6180.3700000000008</v>
      </c>
      <c r="H56" s="288">
        <f t="shared" si="30"/>
        <v>5983.2000000000007</v>
      </c>
      <c r="I56" s="284">
        <f t="shared" ref="I56:I70" si="31">H56/G56*100</f>
        <v>96.809737928311733</v>
      </c>
    </row>
    <row r="57" spans="2:9">
      <c r="B57" s="287" t="s">
        <v>23</v>
      </c>
      <c r="C57" s="288">
        <f t="shared" ref="C57:H57" si="32">C119+C258+C331-C121</f>
        <v>1365.91</v>
      </c>
      <c r="D57" s="288">
        <f t="shared" si="32"/>
        <v>1453.7300000000002</v>
      </c>
      <c r="E57" s="288">
        <f t="shared" si="32"/>
        <v>934.91000000000008</v>
      </c>
      <c r="F57" s="288">
        <f t="shared" si="32"/>
        <v>518.82000000000005</v>
      </c>
      <c r="G57" s="288">
        <f t="shared" si="32"/>
        <v>1453.7300000000002</v>
      </c>
      <c r="H57" s="288">
        <f t="shared" si="32"/>
        <v>880.27</v>
      </c>
      <c r="I57" s="284">
        <f t="shared" si="31"/>
        <v>60.552509750779016</v>
      </c>
    </row>
    <row r="58" spans="2:9">
      <c r="B58" s="287" t="s">
        <v>73</v>
      </c>
      <c r="C58" s="288">
        <f t="shared" ref="C58:H58" si="33">C126</f>
        <v>3210</v>
      </c>
      <c r="D58" s="288">
        <f t="shared" si="33"/>
        <v>2250</v>
      </c>
      <c r="E58" s="288">
        <f t="shared" si="33"/>
        <v>2370</v>
      </c>
      <c r="F58" s="288">
        <f t="shared" si="33"/>
        <v>-120</v>
      </c>
      <c r="G58" s="288">
        <f t="shared" si="33"/>
        <v>2250</v>
      </c>
      <c r="H58" s="288">
        <f t="shared" si="33"/>
        <v>2248.4</v>
      </c>
      <c r="I58" s="284">
        <f t="shared" si="31"/>
        <v>99.928888888888892</v>
      </c>
    </row>
    <row r="59" spans="2:9">
      <c r="B59" s="287" t="s">
        <v>22</v>
      </c>
      <c r="C59" s="288">
        <f t="shared" ref="C59:H59" si="34">C129</f>
        <v>20</v>
      </c>
      <c r="D59" s="288">
        <f t="shared" si="34"/>
        <v>22</v>
      </c>
      <c r="E59" s="288">
        <f t="shared" si="34"/>
        <v>12.5</v>
      </c>
      <c r="F59" s="288">
        <f t="shared" si="34"/>
        <v>9.5</v>
      </c>
      <c r="G59" s="288">
        <f t="shared" si="34"/>
        <v>22</v>
      </c>
      <c r="H59" s="288">
        <f t="shared" si="34"/>
        <v>21.46</v>
      </c>
      <c r="I59" s="284">
        <f t="shared" si="31"/>
        <v>97.545454545454547</v>
      </c>
    </row>
    <row r="60" spans="2:9">
      <c r="B60" s="287" t="s">
        <v>21</v>
      </c>
      <c r="C60" s="288">
        <f t="shared" ref="C60:H60" si="35">C132+C262-C135</f>
        <v>5022</v>
      </c>
      <c r="D60" s="288">
        <f t="shared" si="35"/>
        <v>4248.88</v>
      </c>
      <c r="E60" s="288">
        <f t="shared" si="35"/>
        <v>2565.4300000000003</v>
      </c>
      <c r="F60" s="288">
        <f t="shared" si="35"/>
        <v>1683.4499999999998</v>
      </c>
      <c r="G60" s="288">
        <f t="shared" si="35"/>
        <v>4248.88</v>
      </c>
      <c r="H60" s="288">
        <f t="shared" si="35"/>
        <v>4230.59</v>
      </c>
      <c r="I60" s="284">
        <f t="shared" si="31"/>
        <v>99.569533618271166</v>
      </c>
    </row>
    <row r="61" spans="2:9">
      <c r="B61" s="287" t="s">
        <v>20</v>
      </c>
      <c r="C61" s="288">
        <f t="shared" ref="C61:H61" si="36">C139+C304</f>
        <v>64854.34</v>
      </c>
      <c r="D61" s="288">
        <f t="shared" si="36"/>
        <v>67473.11</v>
      </c>
      <c r="E61" s="288">
        <f t="shared" si="36"/>
        <v>38212.410000000003</v>
      </c>
      <c r="F61" s="288">
        <f t="shared" si="36"/>
        <v>29260.7</v>
      </c>
      <c r="G61" s="288">
        <f t="shared" si="36"/>
        <v>67473.11</v>
      </c>
      <c r="H61" s="288">
        <f t="shared" si="36"/>
        <v>63438.329999999987</v>
      </c>
      <c r="I61" s="284">
        <f t="shared" si="31"/>
        <v>94.020165959446643</v>
      </c>
    </row>
    <row r="62" spans="2:9">
      <c r="B62" s="287" t="s">
        <v>19</v>
      </c>
      <c r="C62" s="288">
        <f t="shared" ref="C62:H62" si="37">C151</f>
        <v>2808</v>
      </c>
      <c r="D62" s="288">
        <f t="shared" si="37"/>
        <v>2885.8500000000004</v>
      </c>
      <c r="E62" s="288">
        <f t="shared" si="37"/>
        <v>1594.5</v>
      </c>
      <c r="F62" s="288">
        <f t="shared" si="37"/>
        <v>1291.3500000000001</v>
      </c>
      <c r="G62" s="288">
        <f t="shared" si="37"/>
        <v>2885.8500000000004</v>
      </c>
      <c r="H62" s="288">
        <f t="shared" si="37"/>
        <v>2853.26</v>
      </c>
      <c r="I62" s="284">
        <f t="shared" si="31"/>
        <v>98.870696675156367</v>
      </c>
    </row>
    <row r="63" spans="2:9">
      <c r="B63" s="287" t="s">
        <v>18</v>
      </c>
      <c r="C63" s="288">
        <f t="shared" ref="C63:H63" si="38">C158-C161+C267</f>
        <v>7689</v>
      </c>
      <c r="D63" s="288">
        <f t="shared" si="38"/>
        <v>7277.2999999999993</v>
      </c>
      <c r="E63" s="288">
        <f t="shared" si="38"/>
        <v>4226.92</v>
      </c>
      <c r="F63" s="288">
        <f t="shared" si="38"/>
        <v>3050.38</v>
      </c>
      <c r="G63" s="288">
        <f t="shared" si="38"/>
        <v>7277.2999999999993</v>
      </c>
      <c r="H63" s="288">
        <f t="shared" si="38"/>
        <v>6951.9500000000007</v>
      </c>
      <c r="I63" s="284">
        <f t="shared" si="31"/>
        <v>95.52924848501506</v>
      </c>
    </row>
    <row r="64" spans="2:9">
      <c r="B64" s="287" t="s">
        <v>17</v>
      </c>
      <c r="C64" s="288">
        <f t="shared" ref="C64:H64" si="39">C172-C175+C274+C334</f>
        <v>16940.03</v>
      </c>
      <c r="D64" s="288">
        <f t="shared" si="39"/>
        <v>17077.129999999997</v>
      </c>
      <c r="E64" s="288">
        <f t="shared" si="39"/>
        <v>8867.130000000001</v>
      </c>
      <c r="F64" s="288">
        <f t="shared" si="39"/>
        <v>8210</v>
      </c>
      <c r="G64" s="288">
        <f t="shared" si="39"/>
        <v>17077.129999999997</v>
      </c>
      <c r="H64" s="288">
        <f t="shared" si="39"/>
        <v>14089.940000000002</v>
      </c>
      <c r="I64" s="284">
        <f t="shared" si="31"/>
        <v>82.507657902703812</v>
      </c>
    </row>
    <row r="65" spans="1:14">
      <c r="B65" s="287" t="s">
        <v>16</v>
      </c>
      <c r="C65" s="288">
        <f t="shared" ref="C65:H65" si="40">C187+C337</f>
        <v>19850.07</v>
      </c>
      <c r="D65" s="288">
        <f t="shared" si="40"/>
        <v>13425.489999999998</v>
      </c>
      <c r="E65" s="288">
        <f t="shared" si="40"/>
        <v>10898.9</v>
      </c>
      <c r="F65" s="288">
        <f t="shared" si="40"/>
        <v>2526.5900000000006</v>
      </c>
      <c r="G65" s="288">
        <f t="shared" si="40"/>
        <v>13425.489999999998</v>
      </c>
      <c r="H65" s="288">
        <f t="shared" si="40"/>
        <v>12312.59</v>
      </c>
      <c r="I65" s="284">
        <f t="shared" si="31"/>
        <v>91.710544643063315</v>
      </c>
    </row>
    <row r="66" spans="1:14">
      <c r="B66" s="287" t="s">
        <v>15</v>
      </c>
      <c r="C66" s="288">
        <f t="shared" ref="C66:H66" si="41">C196</f>
        <v>3512</v>
      </c>
      <c r="D66" s="288">
        <f t="shared" si="41"/>
        <v>2816.9</v>
      </c>
      <c r="E66" s="288">
        <f t="shared" si="41"/>
        <v>1650</v>
      </c>
      <c r="F66" s="288">
        <f t="shared" si="41"/>
        <v>1166.9000000000001</v>
      </c>
      <c r="G66" s="288">
        <f t="shared" si="41"/>
        <v>2816.9</v>
      </c>
      <c r="H66" s="288">
        <f t="shared" si="41"/>
        <v>2706.29</v>
      </c>
      <c r="I66" s="284">
        <f t="shared" si="31"/>
        <v>96.073343036671517</v>
      </c>
    </row>
    <row r="67" spans="1:14">
      <c r="B67" s="287" t="s">
        <v>14</v>
      </c>
      <c r="C67" s="288">
        <f t="shared" ref="C67:H67" si="42">C203</f>
        <v>3907</v>
      </c>
      <c r="D67" s="288">
        <f t="shared" si="42"/>
        <v>2002</v>
      </c>
      <c r="E67" s="288">
        <f t="shared" si="42"/>
        <v>1882</v>
      </c>
      <c r="F67" s="288">
        <f t="shared" si="42"/>
        <v>120</v>
      </c>
      <c r="G67" s="288">
        <f t="shared" si="42"/>
        <v>2002</v>
      </c>
      <c r="H67" s="288">
        <f t="shared" si="42"/>
        <v>1997.63</v>
      </c>
      <c r="I67" s="284">
        <f t="shared" si="31"/>
        <v>99.781718281718284</v>
      </c>
    </row>
    <row r="68" spans="1:14">
      <c r="B68" s="287" t="s">
        <v>13</v>
      </c>
      <c r="C68" s="288">
        <f t="shared" ref="C68:H68" si="43">C208</f>
        <v>28860</v>
      </c>
      <c r="D68" s="288">
        <f t="shared" si="43"/>
        <v>35140.269999999997</v>
      </c>
      <c r="E68" s="288">
        <f t="shared" si="43"/>
        <v>19452</v>
      </c>
      <c r="F68" s="288">
        <f t="shared" si="43"/>
        <v>15688.27</v>
      </c>
      <c r="G68" s="288">
        <f t="shared" si="43"/>
        <v>35140.269999999997</v>
      </c>
      <c r="H68" s="288">
        <f t="shared" si="43"/>
        <v>33902.869999999995</v>
      </c>
      <c r="I68" s="284">
        <f t="shared" si="31"/>
        <v>96.478683857579909</v>
      </c>
    </row>
    <row r="69" spans="1:14">
      <c r="B69" s="287" t="s">
        <v>12</v>
      </c>
      <c r="C69" s="288">
        <f t="shared" ref="C69:H70" si="44">C216</f>
        <v>30</v>
      </c>
      <c r="D69" s="288">
        <f t="shared" si="44"/>
        <v>27.5</v>
      </c>
      <c r="E69" s="288">
        <f t="shared" si="44"/>
        <v>16</v>
      </c>
      <c r="F69" s="288">
        <f t="shared" si="44"/>
        <v>11.5</v>
      </c>
      <c r="G69" s="288">
        <f t="shared" si="44"/>
        <v>27.5</v>
      </c>
      <c r="H69" s="288">
        <f t="shared" si="44"/>
        <v>25.08</v>
      </c>
      <c r="I69" s="284">
        <f t="shared" si="31"/>
        <v>91.199999999999989</v>
      </c>
    </row>
    <row r="70" spans="1:14">
      <c r="B70" s="287" t="s">
        <v>11</v>
      </c>
      <c r="C70" s="288">
        <f t="shared" si="44"/>
        <v>3193</v>
      </c>
      <c r="D70" s="288">
        <f t="shared" si="44"/>
        <v>7081.53</v>
      </c>
      <c r="E70" s="288">
        <f t="shared" si="44"/>
        <v>2160.04</v>
      </c>
      <c r="F70" s="288">
        <f t="shared" si="44"/>
        <v>4921.49</v>
      </c>
      <c r="G70" s="288">
        <f t="shared" si="44"/>
        <v>7081.53</v>
      </c>
      <c r="H70" s="288">
        <f t="shared" si="44"/>
        <v>5823.24</v>
      </c>
      <c r="I70" s="284">
        <f t="shared" si="31"/>
        <v>82.231382201303958</v>
      </c>
    </row>
    <row r="72" spans="1:14">
      <c r="B72" s="261" t="s">
        <v>422</v>
      </c>
      <c r="C72" s="289"/>
      <c r="D72" s="289"/>
      <c r="E72" s="289"/>
      <c r="F72" s="289"/>
      <c r="G72" s="289"/>
    </row>
    <row r="73" spans="1:14">
      <c r="G73" t="s">
        <v>76</v>
      </c>
    </row>
    <row r="74" spans="1:14">
      <c r="A74" s="8" t="s">
        <v>36</v>
      </c>
      <c r="B74" s="52" t="s">
        <v>35</v>
      </c>
      <c r="C74" s="48" t="s">
        <v>71</v>
      </c>
      <c r="D74" s="48" t="s">
        <v>71</v>
      </c>
      <c r="E74" s="48" t="s">
        <v>71</v>
      </c>
      <c r="F74" s="48" t="s">
        <v>71</v>
      </c>
      <c r="G74" s="60" t="s">
        <v>71</v>
      </c>
      <c r="H74" s="290" t="s">
        <v>34</v>
      </c>
      <c r="I74" s="291"/>
    </row>
    <row r="75" spans="1:14" ht="15">
      <c r="A75" s="47" t="s">
        <v>32</v>
      </c>
      <c r="B75" s="53"/>
      <c r="C75" s="49" t="s">
        <v>77</v>
      </c>
      <c r="D75" s="49" t="s">
        <v>321</v>
      </c>
      <c r="E75" s="49" t="s">
        <v>325</v>
      </c>
      <c r="F75" s="49" t="s">
        <v>401</v>
      </c>
      <c r="G75" s="61" t="s">
        <v>400</v>
      </c>
      <c r="H75" s="292" t="s">
        <v>430</v>
      </c>
      <c r="I75" s="293" t="s">
        <v>33</v>
      </c>
      <c r="N75" s="323"/>
    </row>
    <row r="76" spans="1:14">
      <c r="A76" s="55"/>
      <c r="B76" s="54"/>
      <c r="C76" s="50" t="s">
        <v>245</v>
      </c>
      <c r="D76" s="50" t="s">
        <v>245</v>
      </c>
      <c r="E76" s="50" t="s">
        <v>245</v>
      </c>
      <c r="F76" s="50" t="s">
        <v>245</v>
      </c>
      <c r="G76" s="62" t="s">
        <v>245</v>
      </c>
      <c r="H76" s="294">
        <v>2010</v>
      </c>
      <c r="I76" s="51"/>
      <c r="J76" s="110"/>
      <c r="K76" s="110"/>
      <c r="L76" s="25"/>
      <c r="M76" s="25"/>
      <c r="N76" s="323"/>
    </row>
    <row r="77" spans="1:14">
      <c r="A77" s="6" t="s">
        <v>31</v>
      </c>
      <c r="B77" s="6" t="s">
        <v>30</v>
      </c>
      <c r="C77" s="6">
        <v>1</v>
      </c>
      <c r="D77" s="6">
        <v>2</v>
      </c>
      <c r="E77" s="6">
        <v>3</v>
      </c>
      <c r="F77" s="6">
        <v>4</v>
      </c>
      <c r="G77" s="44" t="s">
        <v>342</v>
      </c>
      <c r="H77" s="51" t="s">
        <v>355</v>
      </c>
      <c r="I77" s="6" t="s">
        <v>343</v>
      </c>
      <c r="K77" s="352"/>
      <c r="N77" s="323"/>
    </row>
    <row r="78" spans="1:14">
      <c r="A78" s="4">
        <v>1</v>
      </c>
      <c r="B78" s="16" t="s">
        <v>50</v>
      </c>
      <c r="C78" s="12">
        <f>C79+C80+C81+C84+C87+C88+C89+C90+C91+C92+C93+C94+C96+C97+C86+C83</f>
        <v>83460</v>
      </c>
      <c r="D78" s="12">
        <f>D79+D80+D81+D82+D84+D85+D87+D88+D89+D90+D91+D92+D93+D94+D95+D96+D97+D86+D83</f>
        <v>84079.03</v>
      </c>
      <c r="E78" s="12">
        <f>E79+E80+E81+E82+E84+E85+E87+E88+E89+E90+E91+E92+E93+E94+E95+E96+E97+E86+E83</f>
        <v>48800.56</v>
      </c>
      <c r="F78" s="12">
        <f>F79+F80+F81+F82+F84+F85+F87+F88+F89+F90+F91+F92+F93+F94+F95+F96+F97+F86+F83</f>
        <v>35278.47</v>
      </c>
      <c r="G78" s="12">
        <f>G79+G80+G81+G82+G84+G85+G87+G88+G89+G90+G91+G92+G93+G94+G95+G96+G97+G86+G83</f>
        <v>84079.03</v>
      </c>
      <c r="H78" s="12">
        <f>H79+H80+H81+H82+H84+H85+H87+H88+H89+H90+H91+H92+H93+H94+H95+H96+H97+H86+H83</f>
        <v>79738.11</v>
      </c>
      <c r="I78" s="18">
        <f>H78/G78*100</f>
        <v>94.837095527862303</v>
      </c>
      <c r="K78" s="22"/>
    </row>
    <row r="79" spans="1:14">
      <c r="A79" s="3"/>
      <c r="B79" s="9" t="s">
        <v>51</v>
      </c>
      <c r="C79" s="11">
        <v>418</v>
      </c>
      <c r="D79" s="13">
        <v>418</v>
      </c>
      <c r="E79" s="11">
        <v>227</v>
      </c>
      <c r="F79" s="11">
        <f>D79-E79</f>
        <v>191</v>
      </c>
      <c r="G79" s="11">
        <f>E79+F79</f>
        <v>418</v>
      </c>
      <c r="H79" s="11">
        <v>396.13</v>
      </c>
      <c r="I79" s="45">
        <f>H79/G79*100</f>
        <v>94.767942583732051</v>
      </c>
      <c r="J79" s="336"/>
      <c r="K79" s="330"/>
      <c r="L79" s="330"/>
      <c r="M79" s="324"/>
      <c r="N79" s="323"/>
    </row>
    <row r="80" spans="1:14">
      <c r="A80" s="3"/>
      <c r="B80" s="9" t="s">
        <v>78</v>
      </c>
      <c r="C80" s="11">
        <v>0</v>
      </c>
      <c r="D80" s="19">
        <v>200</v>
      </c>
      <c r="E80" s="11">
        <v>0</v>
      </c>
      <c r="F80" s="11">
        <f t="shared" ref="F80:F111" si="45">D80-E80</f>
        <v>200</v>
      </c>
      <c r="G80" s="11">
        <f t="shared" ref="G80:G97" si="46">E80+F80</f>
        <v>200</v>
      </c>
      <c r="H80" s="14">
        <v>448.31</v>
      </c>
      <c r="I80" s="45">
        <f>H80/G80*100</f>
        <v>224.15500000000003</v>
      </c>
      <c r="J80" s="353"/>
      <c r="K80" s="332"/>
      <c r="L80" s="332"/>
      <c r="M80" s="324"/>
      <c r="N80" s="323"/>
    </row>
    <row r="81" spans="1:14">
      <c r="A81" s="3"/>
      <c r="B81" s="9" t="s">
        <v>403</v>
      </c>
      <c r="C81" s="11">
        <v>16300</v>
      </c>
      <c r="D81" s="13">
        <v>14469</v>
      </c>
      <c r="E81" s="11">
        <v>10720</v>
      </c>
      <c r="F81" s="11">
        <v>3749</v>
      </c>
      <c r="G81" s="11">
        <f t="shared" si="46"/>
        <v>14469</v>
      </c>
      <c r="H81" s="11">
        <v>14615.6</v>
      </c>
      <c r="I81" s="45">
        <f t="shared" ref="I81:I92" si="47">H81/G81*100</f>
        <v>101.01320063584214</v>
      </c>
      <c r="J81" s="354"/>
      <c r="K81" s="332"/>
      <c r="L81" s="332"/>
      <c r="M81" s="324"/>
      <c r="N81" s="323"/>
    </row>
    <row r="82" spans="1:14">
      <c r="A82" s="3"/>
      <c r="B82" s="9" t="s">
        <v>403</v>
      </c>
      <c r="C82" s="11">
        <v>0</v>
      </c>
      <c r="D82" s="339">
        <v>1831</v>
      </c>
      <c r="E82" s="11">
        <v>0</v>
      </c>
      <c r="F82" s="11">
        <v>1831</v>
      </c>
      <c r="G82" s="342">
        <v>1831</v>
      </c>
      <c r="H82" s="342">
        <v>1831</v>
      </c>
      <c r="I82" s="45"/>
      <c r="J82" s="347"/>
      <c r="K82" s="332"/>
      <c r="L82" s="332"/>
      <c r="M82" s="324"/>
      <c r="N82" s="323"/>
    </row>
    <row r="83" spans="1:14">
      <c r="A83" s="3"/>
      <c r="B83" s="9" t="s">
        <v>402</v>
      </c>
      <c r="C83" s="11">
        <v>1200</v>
      </c>
      <c r="D83" s="339">
        <v>1200</v>
      </c>
      <c r="E83" s="11">
        <v>900</v>
      </c>
      <c r="F83" s="11">
        <v>300</v>
      </c>
      <c r="G83" s="342">
        <v>1200</v>
      </c>
      <c r="H83" s="342">
        <v>1177.27</v>
      </c>
      <c r="I83" s="45">
        <f>H83/G83*100</f>
        <v>98.105833333333337</v>
      </c>
      <c r="J83" s="347"/>
      <c r="K83" s="332"/>
      <c r="L83" s="332"/>
      <c r="M83" s="324"/>
      <c r="N83" s="323"/>
    </row>
    <row r="84" spans="1:14">
      <c r="A84" s="3"/>
      <c r="B84" s="9" t="s">
        <v>384</v>
      </c>
      <c r="C84" s="13">
        <v>4400</v>
      </c>
      <c r="D84" s="339">
        <v>4400</v>
      </c>
      <c r="E84" s="11">
        <v>3550</v>
      </c>
      <c r="F84" s="11">
        <f t="shared" si="45"/>
        <v>850</v>
      </c>
      <c r="G84" s="342">
        <f t="shared" si="46"/>
        <v>4400</v>
      </c>
      <c r="H84" s="342">
        <v>4400</v>
      </c>
      <c r="I84" s="45">
        <f t="shared" si="47"/>
        <v>100</v>
      </c>
    </row>
    <row r="85" spans="1:14">
      <c r="A85" s="3"/>
      <c r="B85" s="9" t="s">
        <v>384</v>
      </c>
      <c r="C85" s="13">
        <v>0</v>
      </c>
      <c r="D85" s="19">
        <v>0</v>
      </c>
      <c r="E85" s="11">
        <v>0</v>
      </c>
      <c r="F85" s="11">
        <v>0</v>
      </c>
      <c r="G85" s="14">
        <v>0</v>
      </c>
      <c r="H85" s="14">
        <v>737.76</v>
      </c>
      <c r="I85" s="45"/>
    </row>
    <row r="86" spans="1:14">
      <c r="A86" s="3"/>
      <c r="B86" s="9" t="s">
        <v>383</v>
      </c>
      <c r="C86" s="13">
        <v>6870</v>
      </c>
      <c r="D86" s="13">
        <v>6870</v>
      </c>
      <c r="E86" s="11">
        <v>3879</v>
      </c>
      <c r="F86" s="11">
        <v>2991</v>
      </c>
      <c r="G86" s="11">
        <f t="shared" si="46"/>
        <v>6870</v>
      </c>
      <c r="H86" s="11">
        <v>3423.33</v>
      </c>
      <c r="I86" s="45">
        <f t="shared" si="47"/>
        <v>49.830131004366812</v>
      </c>
    </row>
    <row r="87" spans="1:14">
      <c r="A87" s="3"/>
      <c r="B87" s="9" t="s">
        <v>54</v>
      </c>
      <c r="C87" s="11">
        <v>250</v>
      </c>
      <c r="D87" s="339">
        <v>250</v>
      </c>
      <c r="E87" s="11">
        <v>190</v>
      </c>
      <c r="F87" s="11">
        <f t="shared" si="45"/>
        <v>60</v>
      </c>
      <c r="G87" s="342">
        <v>250</v>
      </c>
      <c r="H87" s="342">
        <v>233.48</v>
      </c>
      <c r="I87" s="45">
        <f t="shared" si="47"/>
        <v>93.391999999999996</v>
      </c>
    </row>
    <row r="88" spans="1:14">
      <c r="A88" s="3"/>
      <c r="B88" s="9" t="s">
        <v>55</v>
      </c>
      <c r="C88" s="11">
        <v>4900</v>
      </c>
      <c r="D88" s="339">
        <v>4477.46</v>
      </c>
      <c r="E88" s="11">
        <v>2660</v>
      </c>
      <c r="F88" s="11">
        <v>1817.46</v>
      </c>
      <c r="G88" s="342">
        <v>4477.46</v>
      </c>
      <c r="H88" s="342">
        <v>3957.53</v>
      </c>
      <c r="I88" s="45">
        <f t="shared" si="47"/>
        <v>88.387835960566932</v>
      </c>
      <c r="N88" s="323"/>
    </row>
    <row r="89" spans="1:14">
      <c r="A89" s="3"/>
      <c r="B89" s="9" t="s">
        <v>56</v>
      </c>
      <c r="C89" s="11">
        <v>330</v>
      </c>
      <c r="D89" s="19">
        <v>330</v>
      </c>
      <c r="E89" s="11">
        <v>190</v>
      </c>
      <c r="F89" s="11">
        <f t="shared" si="45"/>
        <v>140</v>
      </c>
      <c r="G89" s="14">
        <f t="shared" si="46"/>
        <v>330</v>
      </c>
      <c r="H89" s="14">
        <v>278.98</v>
      </c>
      <c r="I89" s="45">
        <f t="shared" si="47"/>
        <v>84.539393939393946</v>
      </c>
      <c r="J89" s="26"/>
      <c r="K89" s="244"/>
      <c r="L89" s="249"/>
      <c r="M89" s="325"/>
      <c r="N89" s="323"/>
    </row>
    <row r="90" spans="1:14">
      <c r="A90" s="3"/>
      <c r="B90" s="9" t="s">
        <v>57</v>
      </c>
      <c r="C90" s="11">
        <v>750</v>
      </c>
      <c r="D90" s="339">
        <v>750</v>
      </c>
      <c r="E90" s="11">
        <v>450</v>
      </c>
      <c r="F90" s="11">
        <f t="shared" si="45"/>
        <v>300</v>
      </c>
      <c r="G90" s="342">
        <f t="shared" si="46"/>
        <v>750</v>
      </c>
      <c r="H90" s="342">
        <v>842.58</v>
      </c>
      <c r="I90" s="45">
        <f t="shared" si="47"/>
        <v>112.34399999999999</v>
      </c>
      <c r="J90" s="26"/>
      <c r="K90" s="244"/>
      <c r="L90" s="249"/>
      <c r="M90" s="325"/>
      <c r="N90" s="323"/>
    </row>
    <row r="91" spans="1:14">
      <c r="A91" s="3"/>
      <c r="B91" s="9" t="s">
        <v>58</v>
      </c>
      <c r="C91" s="11">
        <v>2050</v>
      </c>
      <c r="D91" s="19">
        <v>2050</v>
      </c>
      <c r="E91" s="11">
        <v>1350</v>
      </c>
      <c r="F91" s="11">
        <f t="shared" si="45"/>
        <v>700</v>
      </c>
      <c r="G91" s="14">
        <f t="shared" si="46"/>
        <v>2050</v>
      </c>
      <c r="H91" s="14">
        <v>1456.41</v>
      </c>
      <c r="I91" s="45">
        <f t="shared" si="47"/>
        <v>71.044390243902441</v>
      </c>
      <c r="J91" s="26"/>
      <c r="K91" s="244"/>
      <c r="L91" s="249"/>
      <c r="M91" s="325"/>
      <c r="N91" s="323"/>
    </row>
    <row r="92" spans="1:14">
      <c r="A92" s="3"/>
      <c r="B92" s="9" t="s">
        <v>59</v>
      </c>
      <c r="C92" s="11">
        <v>700</v>
      </c>
      <c r="D92" s="19">
        <v>700</v>
      </c>
      <c r="E92" s="11">
        <v>400</v>
      </c>
      <c r="F92" s="11">
        <f t="shared" si="45"/>
        <v>300</v>
      </c>
      <c r="G92" s="14">
        <f t="shared" si="46"/>
        <v>700</v>
      </c>
      <c r="H92" s="14">
        <v>605.46</v>
      </c>
      <c r="I92" s="45">
        <f t="shared" si="47"/>
        <v>86.494285714285724</v>
      </c>
      <c r="J92" s="26"/>
      <c r="K92" s="244"/>
      <c r="L92" s="249"/>
      <c r="M92" s="325"/>
      <c r="N92" s="323"/>
    </row>
    <row r="93" spans="1:14">
      <c r="A93" s="3"/>
      <c r="B93" s="9" t="s">
        <v>132</v>
      </c>
      <c r="C93" s="11">
        <v>0</v>
      </c>
      <c r="D93" s="13">
        <v>0</v>
      </c>
      <c r="E93" s="11">
        <v>0</v>
      </c>
      <c r="F93" s="11">
        <f t="shared" si="45"/>
        <v>0</v>
      </c>
      <c r="G93" s="11">
        <f t="shared" si="46"/>
        <v>0</v>
      </c>
      <c r="H93" s="11">
        <v>0</v>
      </c>
      <c r="I93" s="45">
        <v>0</v>
      </c>
      <c r="J93" s="25"/>
      <c r="K93" s="244"/>
      <c r="L93" s="249"/>
      <c r="M93" s="325"/>
      <c r="N93" s="323"/>
    </row>
    <row r="94" spans="1:14">
      <c r="A94" s="3"/>
      <c r="B94" s="9" t="s">
        <v>67</v>
      </c>
      <c r="C94" s="11">
        <v>170</v>
      </c>
      <c r="D94" s="339">
        <v>717.03</v>
      </c>
      <c r="E94" s="11">
        <v>105.56</v>
      </c>
      <c r="F94" s="11">
        <v>611.47</v>
      </c>
      <c r="G94" s="342">
        <v>717.03</v>
      </c>
      <c r="H94" s="342">
        <v>717.03</v>
      </c>
      <c r="I94" s="45">
        <f>H94/G94*100</f>
        <v>100</v>
      </c>
      <c r="J94" s="26"/>
      <c r="K94" s="244"/>
      <c r="L94" s="249"/>
      <c r="M94" s="325"/>
      <c r="N94" s="323"/>
    </row>
    <row r="95" spans="1:14">
      <c r="A95" s="3"/>
      <c r="B95" s="9" t="s">
        <v>67</v>
      </c>
      <c r="C95" s="11">
        <v>0</v>
      </c>
      <c r="D95" s="19">
        <v>297.54000000000002</v>
      </c>
      <c r="E95" s="14">
        <v>0</v>
      </c>
      <c r="F95" s="14">
        <v>297.54000000000002</v>
      </c>
      <c r="G95" s="14">
        <v>297.54000000000002</v>
      </c>
      <c r="H95" s="14">
        <v>291.37</v>
      </c>
      <c r="I95" s="45"/>
      <c r="J95" s="26"/>
      <c r="K95" s="244"/>
      <c r="L95" s="249"/>
      <c r="M95" s="325"/>
      <c r="N95" s="323"/>
    </row>
    <row r="96" spans="1:14">
      <c r="A96" s="3"/>
      <c r="B96" s="9" t="s">
        <v>60</v>
      </c>
      <c r="C96" s="11">
        <v>45000</v>
      </c>
      <c r="D96" s="13">
        <v>45000</v>
      </c>
      <c r="E96" s="11">
        <v>24091</v>
      </c>
      <c r="F96" s="11">
        <f t="shared" si="45"/>
        <v>20909</v>
      </c>
      <c r="G96" s="11">
        <f t="shared" si="46"/>
        <v>45000</v>
      </c>
      <c r="H96" s="11">
        <v>44206.879999999997</v>
      </c>
      <c r="I96" s="45">
        <f>H96/G96*100</f>
        <v>98.237511111111104</v>
      </c>
      <c r="J96" s="26"/>
      <c r="K96" s="244"/>
      <c r="L96" s="249"/>
      <c r="M96" s="325"/>
      <c r="N96" s="323"/>
    </row>
    <row r="97" spans="1:14">
      <c r="A97" s="3"/>
      <c r="B97" s="9" t="s">
        <v>61</v>
      </c>
      <c r="C97" s="11">
        <v>122</v>
      </c>
      <c r="D97" s="339">
        <v>119</v>
      </c>
      <c r="E97" s="11">
        <v>88</v>
      </c>
      <c r="F97" s="11">
        <f t="shared" si="45"/>
        <v>31</v>
      </c>
      <c r="G97" s="342">
        <f t="shared" si="46"/>
        <v>119</v>
      </c>
      <c r="H97" s="342">
        <v>118.99</v>
      </c>
      <c r="I97" s="45">
        <f>H97/G97*100</f>
        <v>99.991596638655452</v>
      </c>
      <c r="J97" s="26"/>
      <c r="K97" s="244"/>
      <c r="L97" s="249"/>
      <c r="M97" s="325"/>
      <c r="N97" s="323"/>
    </row>
    <row r="98" spans="1:14">
      <c r="A98" s="4">
        <v>2</v>
      </c>
      <c r="B98" s="16" t="s">
        <v>29</v>
      </c>
      <c r="C98" s="12">
        <f>C99+C100</f>
        <v>58192</v>
      </c>
      <c r="D98" s="196">
        <f>D99+D100+D101</f>
        <v>59942</v>
      </c>
      <c r="E98" s="196">
        <f>E99+E100+E101</f>
        <v>33302</v>
      </c>
      <c r="F98" s="196">
        <f>F99+F100+F101</f>
        <v>26640</v>
      </c>
      <c r="G98" s="196">
        <f>G99+G100+G101</f>
        <v>59942</v>
      </c>
      <c r="H98" s="196">
        <f>H99+H100+H101</f>
        <v>57160.76</v>
      </c>
      <c r="I98" s="18">
        <f>H98/G98*100</f>
        <v>95.360114777618364</v>
      </c>
      <c r="J98" s="110"/>
      <c r="K98" s="110" t="s">
        <v>376</v>
      </c>
      <c r="L98" s="25"/>
      <c r="M98" s="25"/>
      <c r="N98" s="323"/>
    </row>
    <row r="99" spans="1:14">
      <c r="A99" s="3"/>
      <c r="B99" s="9" t="s">
        <v>62</v>
      </c>
      <c r="C99" s="11">
        <v>57933</v>
      </c>
      <c r="D99" s="13">
        <v>59189</v>
      </c>
      <c r="E99" s="11">
        <v>33183</v>
      </c>
      <c r="F99" s="11">
        <f t="shared" si="45"/>
        <v>26006</v>
      </c>
      <c r="G99" s="11">
        <f>E99+F99</f>
        <v>59189</v>
      </c>
      <c r="H99" s="11">
        <v>56407.76</v>
      </c>
      <c r="I99" s="45">
        <f>H99/G99*100</f>
        <v>95.30108635050432</v>
      </c>
      <c r="K99" s="352">
        <v>40543</v>
      </c>
    </row>
    <row r="100" spans="1:14">
      <c r="A100" s="3"/>
      <c r="B100" s="9" t="s">
        <v>63</v>
      </c>
      <c r="C100" s="11">
        <v>259</v>
      </c>
      <c r="D100" s="339">
        <v>153</v>
      </c>
      <c r="E100" s="11">
        <v>119</v>
      </c>
      <c r="F100" s="11">
        <f t="shared" si="45"/>
        <v>34</v>
      </c>
      <c r="G100" s="342">
        <f>E100+F100</f>
        <v>153</v>
      </c>
      <c r="H100" s="342">
        <v>153</v>
      </c>
      <c r="I100" s="45">
        <f t="shared" ref="I100:I119" si="48">H100/G100*100</f>
        <v>100</v>
      </c>
      <c r="K100" s="22" t="s">
        <v>387</v>
      </c>
    </row>
    <row r="101" spans="1:14">
      <c r="A101" s="3"/>
      <c r="B101" s="9" t="s">
        <v>63</v>
      </c>
      <c r="C101" s="11"/>
      <c r="D101" s="19">
        <v>600</v>
      </c>
      <c r="E101" s="14">
        <v>0</v>
      </c>
      <c r="F101" s="14">
        <v>600</v>
      </c>
      <c r="G101" s="14">
        <v>600</v>
      </c>
      <c r="H101" s="14">
        <v>600</v>
      </c>
      <c r="I101" s="45"/>
      <c r="K101" s="22"/>
    </row>
    <row r="102" spans="1:14">
      <c r="A102" s="4">
        <v>3</v>
      </c>
      <c r="B102" s="16" t="s">
        <v>28</v>
      </c>
      <c r="C102" s="12">
        <f>C106+C107+C108+C104+C109+C110+C105</f>
        <v>15244</v>
      </c>
      <c r="D102" s="196">
        <f>D106+D107+D108+D104+D109+D110+D105+D103</f>
        <v>14306.55</v>
      </c>
      <c r="E102" s="196">
        <f>E106+E107+E108+E104+E109+E110+E105+E103</f>
        <v>9097.5</v>
      </c>
      <c r="F102" s="196">
        <f>F106+F107+F108+F104+F109+F110+F105+F103</f>
        <v>5209.05</v>
      </c>
      <c r="G102" s="196">
        <f>G106+G107+G108+G104+G109+G110+G105+G103</f>
        <v>14306.55</v>
      </c>
      <c r="H102" s="196">
        <f>H106+H107+H108+H104+H109+H110+H105+H103</f>
        <v>12683.140000000001</v>
      </c>
      <c r="I102" s="18">
        <f t="shared" si="48"/>
        <v>88.652680066123565</v>
      </c>
      <c r="J102" s="336" t="s">
        <v>377</v>
      </c>
      <c r="K102" s="330"/>
      <c r="L102" s="330"/>
      <c r="M102" s="324">
        <f>H112/G112</f>
        <v>0.93728667225722118</v>
      </c>
    </row>
    <row r="103" spans="1:14">
      <c r="A103" s="4"/>
      <c r="B103" s="58" t="s">
        <v>404</v>
      </c>
      <c r="C103" s="59">
        <v>0</v>
      </c>
      <c r="D103" s="340">
        <v>2500</v>
      </c>
      <c r="E103" s="59">
        <v>0</v>
      </c>
      <c r="F103" s="59">
        <v>2500</v>
      </c>
      <c r="G103" s="343">
        <v>2500</v>
      </c>
      <c r="H103" s="343">
        <v>1558.4</v>
      </c>
      <c r="I103" s="45">
        <f>H103/G103*100</f>
        <v>62.336000000000006</v>
      </c>
      <c r="J103" s="331" t="s">
        <v>378</v>
      </c>
      <c r="K103" s="332"/>
      <c r="L103" s="332"/>
      <c r="M103" s="324">
        <f>H78/G78</f>
        <v>0.94837095527862303</v>
      </c>
    </row>
    <row r="104" spans="1:14">
      <c r="A104" s="4"/>
      <c r="B104" s="58" t="s">
        <v>302</v>
      </c>
      <c r="C104" s="59">
        <v>323</v>
      </c>
      <c r="D104" s="33">
        <v>0</v>
      </c>
      <c r="E104" s="59">
        <v>87</v>
      </c>
      <c r="F104" s="11">
        <f t="shared" si="45"/>
        <v>-87</v>
      </c>
      <c r="G104" s="11">
        <f t="shared" ref="G104:G111" si="49">E104+F104</f>
        <v>0</v>
      </c>
      <c r="H104" s="59">
        <v>0</v>
      </c>
      <c r="I104" s="45">
        <v>0</v>
      </c>
      <c r="J104" s="333" t="s">
        <v>379</v>
      </c>
      <c r="K104" s="332"/>
      <c r="L104" s="332"/>
      <c r="M104" s="324">
        <f>(H78-H96-H97)/H112</f>
        <v>0.23528187690041552</v>
      </c>
    </row>
    <row r="105" spans="1:14">
      <c r="A105" s="4"/>
      <c r="B105" s="58" t="s">
        <v>303</v>
      </c>
      <c r="C105" s="59">
        <v>363</v>
      </c>
      <c r="D105" s="340">
        <v>536</v>
      </c>
      <c r="E105" s="59">
        <v>180</v>
      </c>
      <c r="F105" s="11">
        <f t="shared" si="45"/>
        <v>356</v>
      </c>
      <c r="G105" s="342">
        <f t="shared" si="49"/>
        <v>536</v>
      </c>
      <c r="H105" s="343">
        <v>307.18</v>
      </c>
      <c r="I105" s="45">
        <f>H105/G105*100</f>
        <v>57.309701492537314</v>
      </c>
      <c r="J105" s="334" t="s">
        <v>412</v>
      </c>
      <c r="K105" s="335"/>
      <c r="L105" s="252"/>
      <c r="M105" s="328">
        <f>H78/98146*1000</f>
        <v>812.44380820410413</v>
      </c>
      <c r="N105" s="323" t="s">
        <v>381</v>
      </c>
    </row>
    <row r="106" spans="1:14">
      <c r="A106" s="3"/>
      <c r="B106" s="9" t="s">
        <v>64</v>
      </c>
      <c r="C106" s="11">
        <v>11000</v>
      </c>
      <c r="D106" s="13">
        <v>7906</v>
      </c>
      <c r="E106" s="11">
        <v>6800</v>
      </c>
      <c r="F106" s="11">
        <f t="shared" si="45"/>
        <v>1106</v>
      </c>
      <c r="G106" s="11">
        <f t="shared" si="49"/>
        <v>7906</v>
      </c>
      <c r="H106" s="11">
        <v>7906</v>
      </c>
      <c r="I106" s="45">
        <f t="shared" si="48"/>
        <v>100</v>
      </c>
      <c r="J106" s="334" t="s">
        <v>382</v>
      </c>
      <c r="K106" s="335"/>
      <c r="L106" s="252"/>
      <c r="M106" s="325">
        <f>(H81+G82+H84+G85)/(G81+H82+H85+G84)</f>
        <v>0.97242435776872216</v>
      </c>
      <c r="N106" s="323"/>
    </row>
    <row r="107" spans="1:14">
      <c r="A107" s="3"/>
      <c r="B107" s="9" t="s">
        <v>65</v>
      </c>
      <c r="C107" s="11">
        <v>330</v>
      </c>
      <c r="D107" s="13">
        <v>330</v>
      </c>
      <c r="E107" s="11">
        <v>170</v>
      </c>
      <c r="F107" s="11">
        <f t="shared" si="45"/>
        <v>160</v>
      </c>
      <c r="G107" s="11">
        <f t="shared" si="49"/>
        <v>330</v>
      </c>
      <c r="H107" s="11">
        <v>92.34</v>
      </c>
      <c r="I107" s="45">
        <f t="shared" si="48"/>
        <v>27.981818181818184</v>
      </c>
      <c r="J107" s="334" t="s">
        <v>385</v>
      </c>
      <c r="K107" s="335"/>
      <c r="L107" s="252"/>
      <c r="M107" s="325">
        <f>(H98+H102+H111)/H112</f>
        <v>0.47021334484088584</v>
      </c>
      <c r="N107" s="323"/>
    </row>
    <row r="108" spans="1:14">
      <c r="A108" s="3"/>
      <c r="B108" s="9" t="s">
        <v>66</v>
      </c>
      <c r="C108" s="11">
        <v>150</v>
      </c>
      <c r="D108" s="13">
        <v>150</v>
      </c>
      <c r="E108" s="11">
        <v>60</v>
      </c>
      <c r="F108" s="11">
        <f t="shared" si="45"/>
        <v>90</v>
      </c>
      <c r="G108" s="11">
        <f t="shared" si="49"/>
        <v>150</v>
      </c>
      <c r="H108" s="11">
        <v>74.099999999999994</v>
      </c>
      <c r="I108" s="45">
        <f t="shared" si="48"/>
        <v>49.399999999999991</v>
      </c>
      <c r="J108" s="334" t="s">
        <v>386</v>
      </c>
      <c r="K108" s="335"/>
      <c r="L108" s="252"/>
      <c r="M108" s="325">
        <f>(H78+H100)/H112</f>
        <v>0.53080319992346015</v>
      </c>
      <c r="N108" s="323"/>
    </row>
    <row r="109" spans="1:14">
      <c r="A109" s="3"/>
      <c r="B109" s="9" t="s">
        <v>82</v>
      </c>
      <c r="C109" s="11">
        <v>320</v>
      </c>
      <c r="D109" s="13">
        <v>320</v>
      </c>
      <c r="E109" s="11">
        <v>240</v>
      </c>
      <c r="F109" s="11">
        <f t="shared" si="45"/>
        <v>80</v>
      </c>
      <c r="G109" s="11">
        <f t="shared" si="49"/>
        <v>320</v>
      </c>
      <c r="H109" s="11">
        <v>187.67</v>
      </c>
      <c r="I109" s="45">
        <f t="shared" si="48"/>
        <v>58.646875000000001</v>
      </c>
      <c r="J109" s="327" t="s">
        <v>397</v>
      </c>
      <c r="K109" s="223" t="s">
        <v>74</v>
      </c>
      <c r="L109" s="223" t="s">
        <v>410</v>
      </c>
      <c r="M109" s="25"/>
    </row>
    <row r="110" spans="1:14">
      <c r="A110" s="3"/>
      <c r="B110" s="9" t="s">
        <v>299</v>
      </c>
      <c r="C110" s="11">
        <v>2758</v>
      </c>
      <c r="D110" s="13">
        <v>2564.5500000000002</v>
      </c>
      <c r="E110" s="11">
        <v>1560.5</v>
      </c>
      <c r="F110" s="11">
        <v>1004.05</v>
      </c>
      <c r="G110" s="11">
        <f t="shared" si="49"/>
        <v>2564.5500000000002</v>
      </c>
      <c r="H110" s="11">
        <v>2557.4499999999998</v>
      </c>
      <c r="I110" s="45">
        <f t="shared" si="48"/>
        <v>99.723148310619777</v>
      </c>
      <c r="J110" s="337" t="s">
        <v>396</v>
      </c>
      <c r="K110" s="108">
        <f>K112-K111</f>
        <v>141394.09</v>
      </c>
      <c r="L110" s="244">
        <f>L112-L111</f>
        <v>134285.55000000002</v>
      </c>
      <c r="M110" s="324">
        <f>L110/K110</f>
        <v>0.9497253385908847</v>
      </c>
    </row>
    <row r="111" spans="1:14">
      <c r="A111" s="4">
        <v>4</v>
      </c>
      <c r="B111" s="303" t="s">
        <v>300</v>
      </c>
      <c r="C111" s="12">
        <v>1954</v>
      </c>
      <c r="D111" s="341">
        <v>2252.8000000000002</v>
      </c>
      <c r="E111" s="12">
        <v>980</v>
      </c>
      <c r="F111" s="12">
        <f t="shared" si="45"/>
        <v>1272.8000000000002</v>
      </c>
      <c r="G111" s="344">
        <f t="shared" si="49"/>
        <v>2252.8000000000002</v>
      </c>
      <c r="H111" s="344">
        <v>927.84</v>
      </c>
      <c r="I111" s="45">
        <f t="shared" si="48"/>
        <v>41.186079545454547</v>
      </c>
      <c r="J111" s="350" t="s">
        <v>84</v>
      </c>
      <c r="K111" s="108">
        <f>G82+G83+G84+G87+G88+G90+G94+G97+G100+G103+G105+G111</f>
        <v>19186.289999999997</v>
      </c>
      <c r="L111" s="108">
        <f>H82+H83+H84+H87+H88+H90+H94+H97+H100+H103+H105+H111</f>
        <v>16224.300000000001</v>
      </c>
      <c r="M111" s="324">
        <f>L111/K111</f>
        <v>0.84561945013861484</v>
      </c>
    </row>
    <row r="112" spans="1:14">
      <c r="A112" s="23" t="s">
        <v>26</v>
      </c>
      <c r="B112" s="23" t="s">
        <v>25</v>
      </c>
      <c r="C112" s="24">
        <f t="shared" ref="C112:H112" si="50">C78+C98+C102+C111</f>
        <v>158850</v>
      </c>
      <c r="D112" s="314">
        <f t="shared" si="50"/>
        <v>160580.37999999998</v>
      </c>
      <c r="E112" s="24">
        <f t="shared" si="50"/>
        <v>92180.06</v>
      </c>
      <c r="F112" s="24">
        <f t="shared" si="50"/>
        <v>68400.320000000007</v>
      </c>
      <c r="G112" s="24">
        <f t="shared" si="50"/>
        <v>160580.37999999998</v>
      </c>
      <c r="H112" s="24">
        <f t="shared" si="50"/>
        <v>150509.85</v>
      </c>
      <c r="I112" s="24">
        <f t="shared" si="48"/>
        <v>93.72866722572212</v>
      </c>
      <c r="J112" s="30"/>
      <c r="K112" s="109">
        <v>160580.38</v>
      </c>
      <c r="L112" s="329">
        <v>150509.85</v>
      </c>
      <c r="M112" s="349">
        <f>L112/K112</f>
        <v>0.93728667225722095</v>
      </c>
    </row>
    <row r="113" spans="1:13">
      <c r="A113" s="4">
        <v>1</v>
      </c>
      <c r="B113" s="16" t="s">
        <v>24</v>
      </c>
      <c r="C113" s="12">
        <f>C114+C115+C117</f>
        <v>7355</v>
      </c>
      <c r="D113" s="12">
        <f>D114+D115+D117+D116</f>
        <v>6180.3700000000008</v>
      </c>
      <c r="E113" s="12">
        <f>E114+E115+E116+E117</f>
        <v>3656.62</v>
      </c>
      <c r="F113" s="12">
        <f>F114+F115+F116+F117</f>
        <v>2523.7499999999995</v>
      </c>
      <c r="G113" s="12">
        <f>G114+G115+G116+G117</f>
        <v>6180.3700000000008</v>
      </c>
      <c r="H113" s="12">
        <f>H114+H115+H116+H117</f>
        <v>5983.2000000000007</v>
      </c>
      <c r="I113" s="18">
        <f t="shared" si="48"/>
        <v>96.809737928311733</v>
      </c>
    </row>
    <row r="114" spans="1:13">
      <c r="A114" s="3"/>
      <c r="B114" s="10" t="s">
        <v>37</v>
      </c>
      <c r="C114" s="11">
        <v>4800</v>
      </c>
      <c r="D114" s="11">
        <v>3868.84</v>
      </c>
      <c r="E114" s="11">
        <v>2547</v>
      </c>
      <c r="F114" s="11">
        <v>1321.84</v>
      </c>
      <c r="G114" s="11">
        <f>E114+F114</f>
        <v>3868.84</v>
      </c>
      <c r="H114" s="11">
        <v>3755.09</v>
      </c>
      <c r="I114" s="45">
        <f t="shared" si="48"/>
        <v>97.059842226610556</v>
      </c>
    </row>
    <row r="115" spans="1:13">
      <c r="A115" s="3"/>
      <c r="B115" s="10" t="s">
        <v>38</v>
      </c>
      <c r="C115" s="11">
        <v>2575</v>
      </c>
      <c r="D115" s="11">
        <v>2351.1</v>
      </c>
      <c r="E115" s="11">
        <v>1120.6199999999999</v>
      </c>
      <c r="F115" s="11">
        <v>1230.48</v>
      </c>
      <c r="G115" s="11">
        <f>E115+F115</f>
        <v>2351.1</v>
      </c>
      <c r="H115" s="11">
        <v>2268.09</v>
      </c>
      <c r="I115" s="45">
        <f t="shared" si="48"/>
        <v>96.469312236825317</v>
      </c>
    </row>
    <row r="116" spans="1:13">
      <c r="A116" s="3"/>
      <c r="B116" s="10" t="s">
        <v>42</v>
      </c>
      <c r="C116" s="11">
        <v>0</v>
      </c>
      <c r="D116" s="11">
        <v>39</v>
      </c>
      <c r="E116" s="11">
        <v>0</v>
      </c>
      <c r="F116" s="11">
        <f>D116-E116</f>
        <v>39</v>
      </c>
      <c r="G116" s="11">
        <f>E116+F116</f>
        <v>39</v>
      </c>
      <c r="H116" s="11">
        <v>38.72</v>
      </c>
      <c r="I116" s="45">
        <f t="shared" si="48"/>
        <v>99.28205128205127</v>
      </c>
    </row>
    <row r="117" spans="1:13">
      <c r="A117" s="3"/>
      <c r="B117" s="10" t="s">
        <v>48</v>
      </c>
      <c r="C117" s="11">
        <v>-20</v>
      </c>
      <c r="D117" s="11">
        <v>-78.569999999999993</v>
      </c>
      <c r="E117" s="11">
        <v>-11</v>
      </c>
      <c r="F117" s="11">
        <v>-67.569999999999993</v>
      </c>
      <c r="G117" s="11">
        <f>E117+F117</f>
        <v>-78.569999999999993</v>
      </c>
      <c r="H117" s="11">
        <v>-78.7</v>
      </c>
      <c r="I117" s="45">
        <f t="shared" si="48"/>
        <v>100.16545755377371</v>
      </c>
    </row>
    <row r="118" spans="1:13">
      <c r="A118" s="3"/>
      <c r="B118" s="67" t="s">
        <v>24</v>
      </c>
      <c r="C118" s="63">
        <v>7355</v>
      </c>
      <c r="D118" s="63">
        <v>6180.38</v>
      </c>
      <c r="E118" s="63">
        <v>3656.62</v>
      </c>
      <c r="F118" s="11">
        <v>2602.75</v>
      </c>
      <c r="G118" s="11">
        <v>6259.37</v>
      </c>
      <c r="H118" s="63">
        <v>5983.2</v>
      </c>
      <c r="I118" s="296">
        <f t="shared" si="48"/>
        <v>95.587894628373135</v>
      </c>
    </row>
    <row r="119" spans="1:13">
      <c r="A119" s="4">
        <v>2</v>
      </c>
      <c r="B119" s="16" t="s">
        <v>23</v>
      </c>
      <c r="C119" s="12">
        <f t="shared" ref="C119:H119" si="51">C120+C121+C122</f>
        <v>724</v>
      </c>
      <c r="D119" s="12">
        <f t="shared" si="51"/>
        <v>795.48</v>
      </c>
      <c r="E119" s="12">
        <f t="shared" si="51"/>
        <v>362</v>
      </c>
      <c r="F119" s="12">
        <f t="shared" si="51"/>
        <v>433.48</v>
      </c>
      <c r="G119" s="12">
        <f t="shared" si="51"/>
        <v>795.48</v>
      </c>
      <c r="H119" s="12">
        <f t="shared" si="51"/>
        <v>662.69</v>
      </c>
      <c r="I119" s="18">
        <f t="shared" si="48"/>
        <v>83.306934178106303</v>
      </c>
    </row>
    <row r="120" spans="1:13">
      <c r="A120" s="4"/>
      <c r="B120" s="10" t="s">
        <v>89</v>
      </c>
      <c r="C120" s="59">
        <v>100</v>
      </c>
      <c r="D120" s="59">
        <v>71.48</v>
      </c>
      <c r="E120" s="59">
        <v>0</v>
      </c>
      <c r="F120" s="11">
        <f t="shared" ref="F120:F183" si="52">D120-E120</f>
        <v>71.48</v>
      </c>
      <c r="G120" s="11">
        <f t="shared" ref="G120:G125" si="53">E120+F120</f>
        <v>71.48</v>
      </c>
      <c r="H120" s="59">
        <v>0</v>
      </c>
      <c r="I120" s="45">
        <v>0</v>
      </c>
      <c r="M120" s="108"/>
    </row>
    <row r="121" spans="1:13">
      <c r="A121" s="3"/>
      <c r="B121" s="10" t="s">
        <v>41</v>
      </c>
      <c r="C121" s="20">
        <v>424</v>
      </c>
      <c r="D121" s="20">
        <v>524</v>
      </c>
      <c r="E121" s="20">
        <v>262</v>
      </c>
      <c r="F121" s="11">
        <f t="shared" si="52"/>
        <v>262</v>
      </c>
      <c r="G121" s="11">
        <f t="shared" si="53"/>
        <v>524</v>
      </c>
      <c r="H121" s="20">
        <v>485.79</v>
      </c>
      <c r="I121" s="45">
        <f>H121/G121*100</f>
        <v>92.708015267175583</v>
      </c>
      <c r="M121" s="323"/>
    </row>
    <row r="122" spans="1:13">
      <c r="A122" s="3"/>
      <c r="B122" s="16" t="s">
        <v>79</v>
      </c>
      <c r="C122" s="20">
        <v>200</v>
      </c>
      <c r="D122" s="20">
        <v>200</v>
      </c>
      <c r="E122" s="20">
        <v>100</v>
      </c>
      <c r="F122" s="11">
        <f t="shared" si="52"/>
        <v>100</v>
      </c>
      <c r="G122" s="11">
        <f t="shared" si="53"/>
        <v>200</v>
      </c>
      <c r="H122" s="20">
        <v>176.9</v>
      </c>
      <c r="I122" s="45">
        <f>H122/G122*100</f>
        <v>88.45</v>
      </c>
      <c r="M122" s="323"/>
    </row>
    <row r="123" spans="1:13">
      <c r="A123" s="3"/>
      <c r="B123" s="66" t="s">
        <v>90</v>
      </c>
      <c r="C123" s="65">
        <v>100</v>
      </c>
      <c r="D123" s="65">
        <v>71.48</v>
      </c>
      <c r="E123" s="65">
        <v>0</v>
      </c>
      <c r="F123" s="11">
        <f t="shared" si="52"/>
        <v>71.48</v>
      </c>
      <c r="G123" s="63">
        <v>0</v>
      </c>
      <c r="H123" s="65">
        <v>0</v>
      </c>
      <c r="I123" s="45">
        <v>0</v>
      </c>
      <c r="M123" s="323"/>
    </row>
    <row r="124" spans="1:13">
      <c r="A124" s="3"/>
      <c r="B124" s="66" t="s">
        <v>91</v>
      </c>
      <c r="C124" s="65">
        <v>200</v>
      </c>
      <c r="D124" s="65">
        <v>200</v>
      </c>
      <c r="E124" s="65">
        <v>100</v>
      </c>
      <c r="F124" s="11">
        <f t="shared" si="52"/>
        <v>100</v>
      </c>
      <c r="G124" s="63">
        <f t="shared" si="53"/>
        <v>200</v>
      </c>
      <c r="H124" s="65">
        <v>176.9</v>
      </c>
      <c r="I124" s="45">
        <f>H124/G124*100</f>
        <v>88.45</v>
      </c>
      <c r="M124" s="323"/>
    </row>
    <row r="125" spans="1:13">
      <c r="A125" s="3"/>
      <c r="B125" s="66" t="s">
        <v>92</v>
      </c>
      <c r="C125" s="65">
        <v>424</v>
      </c>
      <c r="D125" s="65">
        <v>524</v>
      </c>
      <c r="E125" s="65">
        <v>262</v>
      </c>
      <c r="F125" s="11">
        <f t="shared" si="52"/>
        <v>262</v>
      </c>
      <c r="G125" s="63">
        <f t="shared" si="53"/>
        <v>524</v>
      </c>
      <c r="H125" s="65">
        <v>485.79</v>
      </c>
      <c r="I125" s="45">
        <f>H125/G125*100</f>
        <v>92.708015267175583</v>
      </c>
      <c r="M125" s="323"/>
    </row>
    <row r="126" spans="1:13">
      <c r="A126" s="4">
        <v>3</v>
      </c>
      <c r="B126" s="31" t="s">
        <v>73</v>
      </c>
      <c r="C126" s="12">
        <v>3210</v>
      </c>
      <c r="D126" s="12">
        <v>2250</v>
      </c>
      <c r="E126" s="12">
        <v>2370</v>
      </c>
      <c r="F126" s="12">
        <v>-120</v>
      </c>
      <c r="G126" s="12">
        <f>E126+F126</f>
        <v>2250</v>
      </c>
      <c r="H126" s="12">
        <f>H127</f>
        <v>2248.4</v>
      </c>
      <c r="I126" s="18">
        <f t="shared" ref="I126:I135" si="54">H126/G126*100</f>
        <v>99.928888888888892</v>
      </c>
      <c r="M126" s="323"/>
    </row>
    <row r="127" spans="1:13">
      <c r="A127" s="4"/>
      <c r="B127" s="67" t="s">
        <v>94</v>
      </c>
      <c r="C127" s="63">
        <v>3200</v>
      </c>
      <c r="D127" s="63">
        <v>2250</v>
      </c>
      <c r="E127" s="63">
        <v>2370</v>
      </c>
      <c r="F127" s="11">
        <v>-120</v>
      </c>
      <c r="G127" s="11">
        <f>E127+F127</f>
        <v>2250</v>
      </c>
      <c r="H127" s="63">
        <v>2248.4</v>
      </c>
      <c r="I127" s="296">
        <f t="shared" si="54"/>
        <v>99.928888888888892</v>
      </c>
      <c r="M127" s="323"/>
    </row>
    <row r="128" spans="1:13">
      <c r="A128" s="4"/>
      <c r="B128" s="67" t="s">
        <v>249</v>
      </c>
      <c r="C128" s="63">
        <v>10</v>
      </c>
      <c r="D128" s="63">
        <v>0</v>
      </c>
      <c r="E128" s="63">
        <v>0</v>
      </c>
      <c r="F128" s="11">
        <f t="shared" si="52"/>
        <v>0</v>
      </c>
      <c r="G128" s="11">
        <f>E128+F128</f>
        <v>0</v>
      </c>
      <c r="H128" s="63">
        <v>0</v>
      </c>
      <c r="I128" s="296">
        <v>0</v>
      </c>
      <c r="M128" s="323"/>
    </row>
    <row r="129" spans="1:13">
      <c r="A129" s="4">
        <v>4</v>
      </c>
      <c r="B129" s="16" t="s">
        <v>22</v>
      </c>
      <c r="C129" s="12">
        <f t="shared" ref="C129:H129" si="55">C130</f>
        <v>20</v>
      </c>
      <c r="D129" s="12">
        <f t="shared" si="55"/>
        <v>22</v>
      </c>
      <c r="E129" s="12">
        <f t="shared" si="55"/>
        <v>12.5</v>
      </c>
      <c r="F129" s="12">
        <f t="shared" si="55"/>
        <v>9.5</v>
      </c>
      <c r="G129" s="12">
        <f t="shared" si="55"/>
        <v>22</v>
      </c>
      <c r="H129" s="12">
        <f t="shared" si="55"/>
        <v>21.46</v>
      </c>
      <c r="I129" s="18">
        <f t="shared" si="54"/>
        <v>97.545454545454547</v>
      </c>
      <c r="M129" s="323"/>
    </row>
    <row r="130" spans="1:13">
      <c r="A130" s="3"/>
      <c r="B130" s="10" t="s">
        <v>44</v>
      </c>
      <c r="C130" s="13">
        <v>20</v>
      </c>
      <c r="D130" s="13">
        <v>22</v>
      </c>
      <c r="E130" s="13">
        <v>12.5</v>
      </c>
      <c r="F130" s="11">
        <f t="shared" si="52"/>
        <v>9.5</v>
      </c>
      <c r="G130" s="11">
        <f>E130+F130</f>
        <v>22</v>
      </c>
      <c r="H130" s="13">
        <v>21.46</v>
      </c>
      <c r="I130" s="45">
        <f t="shared" si="54"/>
        <v>97.545454545454547</v>
      </c>
    </row>
    <row r="131" spans="1:13">
      <c r="A131" s="3"/>
      <c r="B131" s="67" t="s">
        <v>95</v>
      </c>
      <c r="C131" s="68">
        <v>20</v>
      </c>
      <c r="D131" s="68">
        <v>22</v>
      </c>
      <c r="E131" s="68">
        <v>12.5</v>
      </c>
      <c r="F131" s="11">
        <f t="shared" si="52"/>
        <v>9.5</v>
      </c>
      <c r="G131" s="63">
        <f>E131+F131</f>
        <v>22</v>
      </c>
      <c r="H131" s="68">
        <v>21.46</v>
      </c>
      <c r="I131" s="296">
        <f t="shared" si="54"/>
        <v>97.545454545454547</v>
      </c>
    </row>
    <row r="132" spans="1:13">
      <c r="A132" s="4">
        <v>5</v>
      </c>
      <c r="B132" s="16" t="s">
        <v>21</v>
      </c>
      <c r="C132" s="12">
        <f t="shared" ref="C132:H132" si="56">C133+C134+C136+C135</f>
        <v>2622</v>
      </c>
      <c r="D132" s="12">
        <f t="shared" si="56"/>
        <v>2328.0800000000004</v>
      </c>
      <c r="E132" s="12">
        <f t="shared" si="56"/>
        <v>1244.43</v>
      </c>
      <c r="F132" s="12">
        <f t="shared" si="56"/>
        <v>1083.6500000000001</v>
      </c>
      <c r="G132" s="12">
        <f>G133+G134+G136+G135</f>
        <v>2328.0800000000004</v>
      </c>
      <c r="H132" s="12">
        <f t="shared" si="56"/>
        <v>1860.85</v>
      </c>
      <c r="I132" s="18">
        <f t="shared" si="54"/>
        <v>79.93067248548158</v>
      </c>
    </row>
    <row r="133" spans="1:13">
      <c r="A133" s="3"/>
      <c r="B133" s="10" t="s">
        <v>37</v>
      </c>
      <c r="C133" s="13">
        <v>42</v>
      </c>
      <c r="D133" s="13">
        <v>67.400000000000006</v>
      </c>
      <c r="E133" s="13">
        <v>21.03</v>
      </c>
      <c r="F133" s="11">
        <v>46.37</v>
      </c>
      <c r="G133" s="11">
        <f t="shared" ref="G133:G138" si="57">E133+F133</f>
        <v>67.400000000000006</v>
      </c>
      <c r="H133" s="13">
        <v>65.900000000000006</v>
      </c>
      <c r="I133" s="45">
        <f t="shared" si="54"/>
        <v>97.774480712166167</v>
      </c>
    </row>
    <row r="134" spans="1:13">
      <c r="A134" s="3"/>
      <c r="B134" s="10" t="s">
        <v>38</v>
      </c>
      <c r="C134" s="13">
        <v>70</v>
      </c>
      <c r="D134" s="13">
        <v>64.88</v>
      </c>
      <c r="E134" s="13">
        <v>31.4</v>
      </c>
      <c r="F134" s="11">
        <f t="shared" si="52"/>
        <v>33.479999999999997</v>
      </c>
      <c r="G134" s="11">
        <f t="shared" si="57"/>
        <v>64.88</v>
      </c>
      <c r="H134" s="13">
        <v>58.71</v>
      </c>
      <c r="I134" s="45">
        <f t="shared" si="54"/>
        <v>90.490135635018504</v>
      </c>
    </row>
    <row r="135" spans="1:13">
      <c r="A135" s="3"/>
      <c r="B135" s="10" t="s">
        <v>41</v>
      </c>
      <c r="C135" s="13">
        <v>2360</v>
      </c>
      <c r="D135" s="13">
        <v>2195.8000000000002</v>
      </c>
      <c r="E135" s="13">
        <v>1192</v>
      </c>
      <c r="F135" s="11">
        <f t="shared" si="52"/>
        <v>1003.8000000000002</v>
      </c>
      <c r="G135" s="11">
        <f>E135+F135</f>
        <v>2195.8000000000002</v>
      </c>
      <c r="H135" s="13">
        <v>1736.24</v>
      </c>
      <c r="I135" s="45">
        <f t="shared" si="54"/>
        <v>79.070953638764905</v>
      </c>
    </row>
    <row r="136" spans="1:13">
      <c r="A136" s="3"/>
      <c r="B136" s="10" t="s">
        <v>84</v>
      </c>
      <c r="C136" s="13">
        <v>150</v>
      </c>
      <c r="D136" s="13">
        <v>0</v>
      </c>
      <c r="E136" s="13">
        <v>0</v>
      </c>
      <c r="F136" s="11">
        <f t="shared" si="52"/>
        <v>0</v>
      </c>
      <c r="G136" s="11">
        <f t="shared" si="57"/>
        <v>0</v>
      </c>
      <c r="H136" s="13">
        <v>0</v>
      </c>
      <c r="I136" s="45">
        <v>0</v>
      </c>
    </row>
    <row r="137" spans="1:13">
      <c r="A137" s="3"/>
      <c r="B137" s="67" t="s">
        <v>96</v>
      </c>
      <c r="C137" s="68">
        <v>2360</v>
      </c>
      <c r="D137" s="68">
        <v>2195.8000000000002</v>
      </c>
      <c r="E137" s="68">
        <v>1192</v>
      </c>
      <c r="F137" s="11">
        <f t="shared" si="52"/>
        <v>1003.8000000000002</v>
      </c>
      <c r="G137" s="63">
        <f t="shared" si="57"/>
        <v>2195.8000000000002</v>
      </c>
      <c r="H137" s="68">
        <v>1736.24</v>
      </c>
      <c r="I137" s="296">
        <f t="shared" ref="I137:I162" si="58">H137/G137*100</f>
        <v>79.070953638764905</v>
      </c>
    </row>
    <row r="138" spans="1:13">
      <c r="A138" s="3"/>
      <c r="B138" s="67" t="s">
        <v>97</v>
      </c>
      <c r="C138" s="68">
        <v>262</v>
      </c>
      <c r="D138" s="68">
        <v>132.28</v>
      </c>
      <c r="E138" s="68">
        <v>52.43</v>
      </c>
      <c r="F138" s="11">
        <f t="shared" si="52"/>
        <v>79.849999999999994</v>
      </c>
      <c r="G138" s="63">
        <f t="shared" si="57"/>
        <v>132.28</v>
      </c>
      <c r="H138" s="68">
        <v>124.61</v>
      </c>
      <c r="I138" s="296">
        <f t="shared" si="58"/>
        <v>94.201693377683711</v>
      </c>
    </row>
    <row r="139" spans="1:13">
      <c r="A139" s="4">
        <v>6</v>
      </c>
      <c r="B139" s="16" t="s">
        <v>20</v>
      </c>
      <c r="C139" s="12">
        <f t="shared" ref="C139:H139" si="59">C140+C141+C142+C143+C144+C145</f>
        <v>60646</v>
      </c>
      <c r="D139" s="12">
        <f t="shared" si="59"/>
        <v>63176.52</v>
      </c>
      <c r="E139" s="12">
        <f t="shared" si="59"/>
        <v>35647.550000000003</v>
      </c>
      <c r="F139" s="12">
        <f t="shared" si="59"/>
        <v>27528.97</v>
      </c>
      <c r="G139" s="12">
        <f t="shared" si="59"/>
        <v>63176.52</v>
      </c>
      <c r="H139" s="12">
        <f t="shared" si="59"/>
        <v>60083.169999999991</v>
      </c>
      <c r="I139" s="18">
        <f t="shared" si="58"/>
        <v>95.10363976996517</v>
      </c>
    </row>
    <row r="140" spans="1:13">
      <c r="A140" s="3"/>
      <c r="B140" s="10" t="s">
        <v>37</v>
      </c>
      <c r="C140" s="13">
        <v>52157</v>
      </c>
      <c r="D140" s="13">
        <v>53413</v>
      </c>
      <c r="E140" s="13">
        <v>30349</v>
      </c>
      <c r="F140" s="11">
        <f t="shared" si="52"/>
        <v>23064</v>
      </c>
      <c r="G140" s="11">
        <f t="shared" ref="G140:G157" si="60">E140+F140</f>
        <v>53413</v>
      </c>
      <c r="H140" s="13">
        <v>50644.02</v>
      </c>
      <c r="I140" s="45">
        <f t="shared" si="58"/>
        <v>94.81590624005392</v>
      </c>
    </row>
    <row r="141" spans="1:13">
      <c r="A141" s="3"/>
      <c r="B141" s="10" t="s">
        <v>38</v>
      </c>
      <c r="C141" s="13">
        <v>7490</v>
      </c>
      <c r="D141" s="13">
        <v>8173.39</v>
      </c>
      <c r="E141" s="13">
        <v>4635.95</v>
      </c>
      <c r="F141" s="11">
        <v>3537.44</v>
      </c>
      <c r="G141" s="11">
        <f t="shared" si="60"/>
        <v>8173.3899999999994</v>
      </c>
      <c r="H141" s="13">
        <v>7887.45</v>
      </c>
      <c r="I141" s="45">
        <f t="shared" si="58"/>
        <v>96.501574010294391</v>
      </c>
    </row>
    <row r="142" spans="1:13">
      <c r="A142" s="3"/>
      <c r="B142" s="10" t="s">
        <v>39</v>
      </c>
      <c r="C142" s="13">
        <v>265</v>
      </c>
      <c r="D142" s="13">
        <v>276.58999999999997</v>
      </c>
      <c r="E142" s="13">
        <v>150.80000000000001</v>
      </c>
      <c r="F142" s="11">
        <f t="shared" si="52"/>
        <v>125.78999999999996</v>
      </c>
      <c r="G142" s="11">
        <f t="shared" si="60"/>
        <v>276.58999999999997</v>
      </c>
      <c r="H142" s="13">
        <v>264.27</v>
      </c>
      <c r="I142" s="45">
        <f t="shared" si="58"/>
        <v>95.545753642575662</v>
      </c>
    </row>
    <row r="143" spans="1:13">
      <c r="A143" s="3"/>
      <c r="B143" s="10" t="s">
        <v>45</v>
      </c>
      <c r="C143" s="13">
        <v>161</v>
      </c>
      <c r="D143" s="13">
        <v>159.63</v>
      </c>
      <c r="E143" s="13">
        <v>98.8</v>
      </c>
      <c r="F143" s="11">
        <f t="shared" si="52"/>
        <v>60.83</v>
      </c>
      <c r="G143" s="11">
        <f t="shared" si="60"/>
        <v>159.63</v>
      </c>
      <c r="H143" s="13">
        <v>135.87</v>
      </c>
      <c r="I143" s="45">
        <f t="shared" si="58"/>
        <v>85.115579778237176</v>
      </c>
    </row>
    <row r="144" spans="1:13">
      <c r="A144" s="3"/>
      <c r="B144" s="10" t="s">
        <v>84</v>
      </c>
      <c r="C144" s="13">
        <v>577</v>
      </c>
      <c r="D144" s="13">
        <v>1183.5</v>
      </c>
      <c r="E144" s="13">
        <v>417</v>
      </c>
      <c r="F144" s="11">
        <f t="shared" si="52"/>
        <v>766.5</v>
      </c>
      <c r="G144" s="11">
        <f t="shared" si="60"/>
        <v>1183.5</v>
      </c>
      <c r="H144" s="13">
        <v>1181</v>
      </c>
      <c r="I144" s="45">
        <f t="shared" si="58"/>
        <v>99.788762146176595</v>
      </c>
    </row>
    <row r="145" spans="1:9">
      <c r="A145" s="3"/>
      <c r="B145" s="10" t="s">
        <v>48</v>
      </c>
      <c r="C145" s="13">
        <v>-4</v>
      </c>
      <c r="D145" s="13">
        <v>-29.59</v>
      </c>
      <c r="E145" s="13">
        <v>-4</v>
      </c>
      <c r="F145" s="11">
        <f t="shared" si="52"/>
        <v>-25.59</v>
      </c>
      <c r="G145" s="11">
        <f t="shared" si="60"/>
        <v>-29.59</v>
      </c>
      <c r="H145" s="13">
        <v>-29.44</v>
      </c>
      <c r="I145" s="45">
        <f t="shared" si="58"/>
        <v>99.493071983778307</v>
      </c>
    </row>
    <row r="146" spans="1:9">
      <c r="A146" s="3"/>
      <c r="B146" s="67" t="s">
        <v>98</v>
      </c>
      <c r="C146" s="68">
        <v>10289.35</v>
      </c>
      <c r="D146" s="68">
        <v>10771.37</v>
      </c>
      <c r="E146" s="68">
        <v>5601.92</v>
      </c>
      <c r="F146" s="11">
        <f t="shared" si="52"/>
        <v>5169.4500000000007</v>
      </c>
      <c r="G146" s="63">
        <f t="shared" si="60"/>
        <v>10771.37</v>
      </c>
      <c r="H146" s="296">
        <v>10140.07</v>
      </c>
      <c r="I146" s="297">
        <f t="shared" si="58"/>
        <v>94.139092798780467</v>
      </c>
    </row>
    <row r="147" spans="1:9">
      <c r="A147" s="3"/>
      <c r="B147" s="67" t="s">
        <v>99</v>
      </c>
      <c r="C147" s="68">
        <v>15371.5</v>
      </c>
      <c r="D147" s="68">
        <v>17399.09</v>
      </c>
      <c r="E147" s="68">
        <v>9977.16</v>
      </c>
      <c r="F147" s="11">
        <f t="shared" si="52"/>
        <v>7421.93</v>
      </c>
      <c r="G147" s="63">
        <f t="shared" si="60"/>
        <v>17399.09</v>
      </c>
      <c r="H147" s="296">
        <v>16863.27</v>
      </c>
      <c r="I147" s="297">
        <f t="shared" si="58"/>
        <v>96.920413653817533</v>
      </c>
    </row>
    <row r="148" spans="1:9">
      <c r="A148" s="3"/>
      <c r="B148" s="67" t="s">
        <v>100</v>
      </c>
      <c r="C148" s="68">
        <v>34130.75</v>
      </c>
      <c r="D148" s="68">
        <v>34376.959999999999</v>
      </c>
      <c r="E148" s="68">
        <v>19725.45</v>
      </c>
      <c r="F148" s="11">
        <f t="shared" si="52"/>
        <v>14651.509999999998</v>
      </c>
      <c r="G148" s="63">
        <f t="shared" si="60"/>
        <v>34376.959999999999</v>
      </c>
      <c r="H148" s="296">
        <v>32572.33</v>
      </c>
      <c r="I148" s="297">
        <f t="shared" si="58"/>
        <v>94.75046659157762</v>
      </c>
    </row>
    <row r="149" spans="1:9">
      <c r="A149" s="3"/>
      <c r="B149" s="67" t="s">
        <v>101</v>
      </c>
      <c r="C149" s="68">
        <v>657.4</v>
      </c>
      <c r="D149" s="68">
        <v>432.1</v>
      </c>
      <c r="E149" s="68">
        <v>146.02000000000001</v>
      </c>
      <c r="F149" s="11">
        <f t="shared" si="52"/>
        <v>286.08000000000004</v>
      </c>
      <c r="G149" s="63">
        <f t="shared" si="60"/>
        <v>432.1</v>
      </c>
      <c r="H149" s="296">
        <v>196.23</v>
      </c>
      <c r="I149" s="297">
        <f t="shared" si="58"/>
        <v>45.413098819717653</v>
      </c>
    </row>
    <row r="150" spans="1:9">
      <c r="A150" s="3"/>
      <c r="B150" s="67" t="s">
        <v>45</v>
      </c>
      <c r="C150" s="68">
        <v>197</v>
      </c>
      <c r="D150" s="68">
        <v>197</v>
      </c>
      <c r="E150" s="68">
        <v>197</v>
      </c>
      <c r="F150" s="11">
        <f t="shared" si="52"/>
        <v>0</v>
      </c>
      <c r="G150" s="63">
        <v>197</v>
      </c>
      <c r="H150" s="296">
        <v>311.27</v>
      </c>
      <c r="I150" s="296">
        <f t="shared" si="58"/>
        <v>158.00507614213197</v>
      </c>
    </row>
    <row r="151" spans="1:9">
      <c r="A151" s="4">
        <v>7</v>
      </c>
      <c r="B151" s="16" t="s">
        <v>19</v>
      </c>
      <c r="C151" s="12">
        <f>C154+C152+C153</f>
        <v>2808</v>
      </c>
      <c r="D151" s="12">
        <f>D154+D152+D153+D155</f>
        <v>2885.8500000000004</v>
      </c>
      <c r="E151" s="12">
        <f>E154+E152+E153</f>
        <v>1594.5</v>
      </c>
      <c r="F151" s="12">
        <f>F154+F152+F153+F155</f>
        <v>1291.3500000000001</v>
      </c>
      <c r="G151" s="12">
        <f>E151+F151</f>
        <v>2885.8500000000004</v>
      </c>
      <c r="H151" s="12">
        <f>H154+H152+H153+H155</f>
        <v>2853.26</v>
      </c>
      <c r="I151" s="18">
        <f t="shared" si="58"/>
        <v>98.870696675156367</v>
      </c>
    </row>
    <row r="152" spans="1:9">
      <c r="A152" s="4"/>
      <c r="B152" s="10" t="s">
        <v>37</v>
      </c>
      <c r="C152" s="33">
        <v>2758</v>
      </c>
      <c r="D152" s="33">
        <v>2509.0500000000002</v>
      </c>
      <c r="E152" s="33">
        <v>1560.5</v>
      </c>
      <c r="F152" s="11">
        <f t="shared" si="52"/>
        <v>948.55000000000018</v>
      </c>
      <c r="G152" s="11">
        <f t="shared" si="60"/>
        <v>2509.0500000000002</v>
      </c>
      <c r="H152" s="33">
        <v>2487.34</v>
      </c>
      <c r="I152" s="45">
        <f t="shared" si="58"/>
        <v>99.134732269185548</v>
      </c>
    </row>
    <row r="153" spans="1:9">
      <c r="A153" s="4"/>
      <c r="B153" s="10" t="s">
        <v>38</v>
      </c>
      <c r="C153" s="33">
        <v>30</v>
      </c>
      <c r="D153" s="33">
        <v>233.8</v>
      </c>
      <c r="E153" s="33">
        <v>24</v>
      </c>
      <c r="F153" s="11">
        <v>209.8</v>
      </c>
      <c r="G153" s="11">
        <f t="shared" si="60"/>
        <v>233.8</v>
      </c>
      <c r="H153" s="33">
        <v>223.31</v>
      </c>
      <c r="I153" s="45">
        <f t="shared" si="58"/>
        <v>95.513259195893923</v>
      </c>
    </row>
    <row r="154" spans="1:9">
      <c r="A154" s="3"/>
      <c r="B154" s="10" t="s">
        <v>39</v>
      </c>
      <c r="C154" s="33">
        <v>20</v>
      </c>
      <c r="D154" s="33">
        <v>20</v>
      </c>
      <c r="E154" s="33">
        <v>10</v>
      </c>
      <c r="F154" s="11">
        <f t="shared" si="52"/>
        <v>10</v>
      </c>
      <c r="G154" s="11">
        <f t="shared" si="60"/>
        <v>20</v>
      </c>
      <c r="H154" s="33">
        <v>20</v>
      </c>
      <c r="I154" s="45">
        <f t="shared" si="58"/>
        <v>100</v>
      </c>
    </row>
    <row r="155" spans="1:9">
      <c r="A155" s="3"/>
      <c r="B155" s="10" t="s">
        <v>84</v>
      </c>
      <c r="C155" s="33">
        <v>0</v>
      </c>
      <c r="D155" s="33">
        <v>123</v>
      </c>
      <c r="E155" s="33">
        <v>0</v>
      </c>
      <c r="F155" s="11">
        <f t="shared" si="52"/>
        <v>123</v>
      </c>
      <c r="G155" s="11">
        <f t="shared" si="60"/>
        <v>123</v>
      </c>
      <c r="H155" s="33">
        <v>122.61</v>
      </c>
      <c r="I155" s="45">
        <f t="shared" si="58"/>
        <v>99.682926829268297</v>
      </c>
    </row>
    <row r="156" spans="1:9">
      <c r="A156" s="3"/>
      <c r="B156" s="207" t="s">
        <v>289</v>
      </c>
      <c r="C156" s="68">
        <v>2788</v>
      </c>
      <c r="D156" s="68">
        <v>2865.85</v>
      </c>
      <c r="E156" s="68">
        <v>1584.5</v>
      </c>
      <c r="F156" s="11">
        <f t="shared" si="52"/>
        <v>1281.3499999999999</v>
      </c>
      <c r="G156" s="63">
        <f t="shared" si="60"/>
        <v>2865.85</v>
      </c>
      <c r="H156" s="68">
        <v>2833.26</v>
      </c>
      <c r="I156" s="296">
        <f t="shared" si="58"/>
        <v>98.862815569551799</v>
      </c>
    </row>
    <row r="157" spans="1:9">
      <c r="A157" s="3"/>
      <c r="B157" s="67" t="s">
        <v>102</v>
      </c>
      <c r="C157" s="68">
        <v>20</v>
      </c>
      <c r="D157" s="68">
        <v>20</v>
      </c>
      <c r="E157" s="68">
        <v>10</v>
      </c>
      <c r="F157" s="11">
        <f t="shared" si="52"/>
        <v>10</v>
      </c>
      <c r="G157" s="63">
        <f t="shared" si="60"/>
        <v>20</v>
      </c>
      <c r="H157" s="68">
        <v>20</v>
      </c>
      <c r="I157" s="297">
        <f t="shared" si="58"/>
        <v>100</v>
      </c>
    </row>
    <row r="158" spans="1:9">
      <c r="A158" s="4">
        <v>8</v>
      </c>
      <c r="B158" s="16" t="s">
        <v>18</v>
      </c>
      <c r="C158" s="12">
        <f>C159+C160+C161+C162+C163</f>
        <v>6654</v>
      </c>
      <c r="D158" s="12">
        <f>D159+D160+D161+D162+D163+D164</f>
        <v>6827.71</v>
      </c>
      <c r="E158" s="12">
        <f>E159+E160+E161+E162+E163+E164</f>
        <v>3759.49</v>
      </c>
      <c r="F158" s="12">
        <f>F159+F160+F161+F162+F163+F164</f>
        <v>3068.2200000000003</v>
      </c>
      <c r="G158" s="12">
        <f>G159+G160+G161+G162+G163+G164</f>
        <v>6827.71</v>
      </c>
      <c r="H158" s="12">
        <f>H159+H160+H161+H162+H163+H164</f>
        <v>6595.8000000000011</v>
      </c>
      <c r="I158" s="18">
        <f t="shared" si="58"/>
        <v>96.603399968657143</v>
      </c>
    </row>
    <row r="159" spans="1:9">
      <c r="A159" s="3"/>
      <c r="B159" s="10" t="s">
        <v>37</v>
      </c>
      <c r="C159" s="13">
        <v>1615</v>
      </c>
      <c r="D159" s="13">
        <v>1329.25</v>
      </c>
      <c r="E159" s="13">
        <v>842</v>
      </c>
      <c r="F159" s="11">
        <f t="shared" si="52"/>
        <v>487.25</v>
      </c>
      <c r="G159" s="11">
        <f t="shared" ref="G159:G171" si="61">E159+F159</f>
        <v>1329.25</v>
      </c>
      <c r="H159" s="13">
        <v>1301.6300000000001</v>
      </c>
      <c r="I159" s="45">
        <f t="shared" si="58"/>
        <v>97.922136543163447</v>
      </c>
    </row>
    <row r="160" spans="1:9">
      <c r="A160" s="3"/>
      <c r="B160" s="10" t="s">
        <v>38</v>
      </c>
      <c r="C160" s="13">
        <v>1614</v>
      </c>
      <c r="D160" s="13">
        <v>1209.8</v>
      </c>
      <c r="E160" s="13">
        <v>746.1</v>
      </c>
      <c r="F160" s="11">
        <f t="shared" si="52"/>
        <v>463.69999999999993</v>
      </c>
      <c r="G160" s="11">
        <f t="shared" si="61"/>
        <v>1209.8</v>
      </c>
      <c r="H160" s="13">
        <v>1173.8599999999999</v>
      </c>
      <c r="I160" s="45">
        <f t="shared" si="58"/>
        <v>97.029261034881799</v>
      </c>
    </row>
    <row r="161" spans="1:9">
      <c r="A161" s="3"/>
      <c r="B161" s="10" t="s">
        <v>41</v>
      </c>
      <c r="C161" s="13">
        <v>3280</v>
      </c>
      <c r="D161" s="13">
        <v>3791.11</v>
      </c>
      <c r="E161" s="13">
        <v>2038.39</v>
      </c>
      <c r="F161" s="11">
        <v>1752.72</v>
      </c>
      <c r="G161" s="11">
        <f t="shared" si="61"/>
        <v>3791.11</v>
      </c>
      <c r="H161" s="13">
        <v>3791.11</v>
      </c>
      <c r="I161" s="45">
        <f t="shared" si="58"/>
        <v>100</v>
      </c>
    </row>
    <row r="162" spans="1:9">
      <c r="A162" s="3"/>
      <c r="B162" s="10" t="s">
        <v>45</v>
      </c>
      <c r="C162" s="13">
        <v>20</v>
      </c>
      <c r="D162" s="13">
        <v>20</v>
      </c>
      <c r="E162" s="13">
        <v>8</v>
      </c>
      <c r="F162" s="11">
        <f t="shared" si="52"/>
        <v>12</v>
      </c>
      <c r="G162" s="11">
        <f t="shared" si="61"/>
        <v>20</v>
      </c>
      <c r="H162" s="13">
        <v>18.850000000000001</v>
      </c>
      <c r="I162" s="45">
        <f t="shared" si="58"/>
        <v>94.250000000000014</v>
      </c>
    </row>
    <row r="163" spans="1:9">
      <c r="A163" s="3"/>
      <c r="B163" s="10" t="s">
        <v>84</v>
      </c>
      <c r="C163" s="13">
        <v>125</v>
      </c>
      <c r="D163" s="13">
        <v>485</v>
      </c>
      <c r="E163" s="13">
        <v>125</v>
      </c>
      <c r="F163" s="11">
        <f t="shared" si="52"/>
        <v>360</v>
      </c>
      <c r="G163" s="11">
        <f t="shared" si="61"/>
        <v>485</v>
      </c>
      <c r="H163" s="13">
        <v>317.79000000000002</v>
      </c>
      <c r="I163" s="45">
        <v>0</v>
      </c>
    </row>
    <row r="164" spans="1:9">
      <c r="A164" s="3"/>
      <c r="B164" s="10" t="s">
        <v>48</v>
      </c>
      <c r="C164" s="13">
        <v>0</v>
      </c>
      <c r="D164" s="13">
        <v>-7.45</v>
      </c>
      <c r="E164" s="13">
        <v>0</v>
      </c>
      <c r="F164" s="11">
        <f t="shared" si="52"/>
        <v>-7.45</v>
      </c>
      <c r="G164" s="11">
        <v>-7.45</v>
      </c>
      <c r="H164" s="13">
        <v>-7.44</v>
      </c>
      <c r="I164" s="45">
        <v>0</v>
      </c>
    </row>
    <row r="165" spans="1:9">
      <c r="A165" s="3"/>
      <c r="B165" s="67" t="s">
        <v>103</v>
      </c>
      <c r="C165" s="68">
        <v>1770</v>
      </c>
      <c r="D165" s="68">
        <v>1489.61</v>
      </c>
      <c r="E165" s="68">
        <v>901.97</v>
      </c>
      <c r="F165" s="11">
        <f t="shared" si="52"/>
        <v>587.63999999999987</v>
      </c>
      <c r="G165" s="63">
        <f t="shared" si="61"/>
        <v>1489.61</v>
      </c>
      <c r="H165" s="296">
        <v>1489.61</v>
      </c>
      <c r="I165" s="297">
        <f t="shared" ref="I165:I203" si="62">H165/G165*100</f>
        <v>100</v>
      </c>
    </row>
    <row r="166" spans="1:9">
      <c r="A166" s="3"/>
      <c r="B166" s="67" t="s">
        <v>104</v>
      </c>
      <c r="C166" s="68">
        <v>280</v>
      </c>
      <c r="D166" s="68">
        <v>234.58</v>
      </c>
      <c r="E166" s="68">
        <v>136</v>
      </c>
      <c r="F166" s="11">
        <f t="shared" si="52"/>
        <v>98.580000000000013</v>
      </c>
      <c r="G166" s="63">
        <f t="shared" si="61"/>
        <v>234.58</v>
      </c>
      <c r="H166" s="296">
        <v>234.58</v>
      </c>
      <c r="I166" s="297">
        <f t="shared" si="62"/>
        <v>100</v>
      </c>
    </row>
    <row r="167" spans="1:9">
      <c r="A167" s="3"/>
      <c r="B167" s="67" t="s">
        <v>109</v>
      </c>
      <c r="C167" s="68">
        <v>60</v>
      </c>
      <c r="D167" s="68">
        <v>55.1</v>
      </c>
      <c r="E167" s="68">
        <v>30</v>
      </c>
      <c r="F167" s="11">
        <f t="shared" si="52"/>
        <v>25.1</v>
      </c>
      <c r="G167" s="63">
        <f t="shared" si="61"/>
        <v>55.1</v>
      </c>
      <c r="H167" s="296">
        <v>55.1</v>
      </c>
      <c r="I167" s="297">
        <f t="shared" si="62"/>
        <v>100</v>
      </c>
    </row>
    <row r="168" spans="1:9">
      <c r="A168" s="3"/>
      <c r="B168" s="67" t="s">
        <v>105</v>
      </c>
      <c r="C168" s="68">
        <v>1230</v>
      </c>
      <c r="D168" s="68">
        <v>2066.92</v>
      </c>
      <c r="E168" s="68">
        <v>1000.42</v>
      </c>
      <c r="F168" s="11">
        <f t="shared" si="52"/>
        <v>1066.5</v>
      </c>
      <c r="G168" s="63">
        <f t="shared" si="61"/>
        <v>2066.92</v>
      </c>
      <c r="H168" s="296">
        <v>2066.92</v>
      </c>
      <c r="I168" s="297">
        <f t="shared" si="62"/>
        <v>100</v>
      </c>
    </row>
    <row r="169" spans="1:9">
      <c r="A169" s="3"/>
      <c r="B169" s="67" t="s">
        <v>106</v>
      </c>
      <c r="C169" s="68">
        <v>20</v>
      </c>
      <c r="D169" s="68">
        <v>20</v>
      </c>
      <c r="E169" s="68">
        <v>8</v>
      </c>
      <c r="F169" s="11">
        <f t="shared" si="52"/>
        <v>12</v>
      </c>
      <c r="G169" s="63">
        <f t="shared" si="61"/>
        <v>20</v>
      </c>
      <c r="H169" s="296">
        <v>18.84</v>
      </c>
      <c r="I169" s="297">
        <f t="shared" si="62"/>
        <v>94.199999999999989</v>
      </c>
    </row>
    <row r="170" spans="1:9">
      <c r="A170" s="3"/>
      <c r="B170" s="67" t="s">
        <v>356</v>
      </c>
      <c r="C170" s="68">
        <v>3094</v>
      </c>
      <c r="D170" s="68">
        <v>2730.8</v>
      </c>
      <c r="E170" s="68">
        <v>1584.5</v>
      </c>
      <c r="F170" s="11">
        <f t="shared" si="52"/>
        <v>1146.3000000000002</v>
      </c>
      <c r="G170" s="63">
        <f t="shared" si="61"/>
        <v>2730.8</v>
      </c>
      <c r="H170" s="296">
        <v>2505.84</v>
      </c>
      <c r="I170" s="297">
        <f t="shared" si="62"/>
        <v>91.76212099018602</v>
      </c>
    </row>
    <row r="171" spans="1:9">
      <c r="A171" s="3"/>
      <c r="B171" s="67" t="s">
        <v>108</v>
      </c>
      <c r="C171" s="68">
        <v>200</v>
      </c>
      <c r="D171" s="68">
        <v>230.7</v>
      </c>
      <c r="E171" s="68">
        <v>98.6</v>
      </c>
      <c r="F171" s="11">
        <f t="shared" si="52"/>
        <v>132.1</v>
      </c>
      <c r="G171" s="63">
        <f t="shared" si="61"/>
        <v>230.7</v>
      </c>
      <c r="H171" s="296">
        <v>224.91</v>
      </c>
      <c r="I171" s="297">
        <f t="shared" si="62"/>
        <v>97.490247074122237</v>
      </c>
    </row>
    <row r="172" spans="1:9">
      <c r="A172" s="4">
        <v>9</v>
      </c>
      <c r="B172" s="16" t="s">
        <v>17</v>
      </c>
      <c r="C172" s="12">
        <f>C173+C174+C175+C177+C176</f>
        <v>16482</v>
      </c>
      <c r="D172" s="12">
        <f>D173+D174+D175+D177+D176+D178+D179</f>
        <v>16643.75</v>
      </c>
      <c r="E172" s="12">
        <f>E173+E174+E175+E177+E176</f>
        <v>8497.1</v>
      </c>
      <c r="F172" s="12">
        <f>F173+F174+F175+F177+F176+F178+F179</f>
        <v>8146.6500000000005</v>
      </c>
      <c r="G172" s="12">
        <f>G173+G174+G175+G177+G176+G178+G179</f>
        <v>16643.75</v>
      </c>
      <c r="H172" s="12">
        <f>H173+H174+H175+H177+H176+H178+H179</f>
        <v>13655.610000000002</v>
      </c>
      <c r="I172" s="18">
        <f t="shared" si="62"/>
        <v>82.046473901614732</v>
      </c>
    </row>
    <row r="173" spans="1:9">
      <c r="A173" s="3"/>
      <c r="B173" s="10" t="s">
        <v>37</v>
      </c>
      <c r="C173" s="13">
        <v>8354</v>
      </c>
      <c r="D173" s="13">
        <v>7361.97</v>
      </c>
      <c r="E173" s="13">
        <v>4204.84</v>
      </c>
      <c r="F173" s="11">
        <f t="shared" si="52"/>
        <v>3157.13</v>
      </c>
      <c r="G173" s="11">
        <f t="shared" ref="G173:G186" si="63">E173+F173</f>
        <v>7361.97</v>
      </c>
      <c r="H173" s="13">
        <v>7073.31</v>
      </c>
      <c r="I173" s="45">
        <f t="shared" si="62"/>
        <v>96.079038626889272</v>
      </c>
    </row>
    <row r="174" spans="1:9">
      <c r="A174" s="3"/>
      <c r="B174" s="10" t="s">
        <v>38</v>
      </c>
      <c r="C174" s="13">
        <v>1690</v>
      </c>
      <c r="D174" s="13">
        <v>1646.89</v>
      </c>
      <c r="E174" s="13">
        <v>903.26</v>
      </c>
      <c r="F174" s="11">
        <f t="shared" si="52"/>
        <v>743.63000000000011</v>
      </c>
      <c r="G174" s="11">
        <f t="shared" si="63"/>
        <v>1646.89</v>
      </c>
      <c r="H174" s="13">
        <v>1622.06</v>
      </c>
      <c r="I174" s="45">
        <f t="shared" si="62"/>
        <v>98.492309747463395</v>
      </c>
    </row>
    <row r="175" spans="1:9">
      <c r="A175" s="3"/>
      <c r="B175" s="10" t="s">
        <v>41</v>
      </c>
      <c r="C175" s="13">
        <v>468</v>
      </c>
      <c r="D175" s="13">
        <v>462.34</v>
      </c>
      <c r="E175" s="13">
        <v>228</v>
      </c>
      <c r="F175" s="11">
        <v>234.34</v>
      </c>
      <c r="G175" s="11">
        <f t="shared" si="63"/>
        <v>462.34000000000003</v>
      </c>
      <c r="H175" s="13">
        <v>437.09</v>
      </c>
      <c r="I175" s="45">
        <f t="shared" si="62"/>
        <v>94.538651209066899</v>
      </c>
    </row>
    <row r="176" spans="1:9">
      <c r="A176" s="3"/>
      <c r="B176" s="10" t="s">
        <v>304</v>
      </c>
      <c r="C176" s="13">
        <v>3077</v>
      </c>
      <c r="D176" s="13">
        <v>3782</v>
      </c>
      <c r="E176" s="13">
        <v>1540</v>
      </c>
      <c r="F176" s="11">
        <f t="shared" si="52"/>
        <v>2242</v>
      </c>
      <c r="G176" s="11">
        <f t="shared" si="63"/>
        <v>3782</v>
      </c>
      <c r="H176" s="13">
        <v>1944.62</v>
      </c>
      <c r="I176" s="45">
        <f t="shared" si="62"/>
        <v>51.417768376520357</v>
      </c>
    </row>
    <row r="177" spans="1:9">
      <c r="A177" s="3"/>
      <c r="B177" s="10" t="s">
        <v>39</v>
      </c>
      <c r="C177" s="13">
        <v>2893</v>
      </c>
      <c r="D177" s="13">
        <v>3109</v>
      </c>
      <c r="E177" s="13">
        <v>1621</v>
      </c>
      <c r="F177" s="11">
        <f t="shared" si="52"/>
        <v>1488</v>
      </c>
      <c r="G177" s="11">
        <f t="shared" si="63"/>
        <v>3109</v>
      </c>
      <c r="H177" s="13">
        <v>2593.6799999999998</v>
      </c>
      <c r="I177" s="45">
        <f t="shared" si="62"/>
        <v>83.424895464779667</v>
      </c>
    </row>
    <row r="178" spans="1:9">
      <c r="A178" s="3"/>
      <c r="B178" s="10" t="s">
        <v>84</v>
      </c>
      <c r="C178" s="13">
        <v>0</v>
      </c>
      <c r="D178" s="13">
        <v>300</v>
      </c>
      <c r="E178" s="13">
        <v>0</v>
      </c>
      <c r="F178" s="11">
        <f t="shared" si="52"/>
        <v>300</v>
      </c>
      <c r="G178" s="11">
        <f t="shared" si="63"/>
        <v>300</v>
      </c>
      <c r="H178" s="13">
        <v>10</v>
      </c>
      <c r="I178" s="45"/>
    </row>
    <row r="179" spans="1:9">
      <c r="A179" s="3"/>
      <c r="B179" s="10" t="s">
        <v>48</v>
      </c>
      <c r="C179" s="13">
        <v>0</v>
      </c>
      <c r="D179" s="13">
        <v>-18.45</v>
      </c>
      <c r="E179" s="13">
        <v>0</v>
      </c>
      <c r="F179" s="11">
        <v>-18.45</v>
      </c>
      <c r="G179" s="11">
        <v>-18.45</v>
      </c>
      <c r="H179" s="13">
        <v>-25.15</v>
      </c>
      <c r="I179" s="45">
        <v>0</v>
      </c>
    </row>
    <row r="180" spans="1:9">
      <c r="A180" s="3"/>
      <c r="B180" s="67" t="s">
        <v>110</v>
      </c>
      <c r="C180" s="68">
        <v>3929</v>
      </c>
      <c r="D180" s="68">
        <v>5144.34</v>
      </c>
      <c r="E180" s="68">
        <v>2038</v>
      </c>
      <c r="F180" s="11">
        <f t="shared" si="52"/>
        <v>3106.34</v>
      </c>
      <c r="G180" s="63">
        <f t="shared" si="63"/>
        <v>5144.34</v>
      </c>
      <c r="H180" s="296">
        <v>2980.05</v>
      </c>
      <c r="I180" s="64">
        <f t="shared" si="62"/>
        <v>57.928713887495775</v>
      </c>
    </row>
    <row r="181" spans="1:9">
      <c r="A181" s="3"/>
      <c r="B181" s="67" t="s">
        <v>111</v>
      </c>
      <c r="C181" s="68">
        <v>7823</v>
      </c>
      <c r="D181" s="68">
        <v>7094.83</v>
      </c>
      <c r="E181" s="68">
        <v>3708.3</v>
      </c>
      <c r="F181" s="11">
        <f t="shared" si="52"/>
        <v>3386.5299999999997</v>
      </c>
      <c r="G181" s="63">
        <f t="shared" si="63"/>
        <v>7094.83</v>
      </c>
      <c r="H181" s="296">
        <v>6823.12</v>
      </c>
      <c r="I181" s="64">
        <f t="shared" si="62"/>
        <v>96.170309929906708</v>
      </c>
    </row>
    <row r="182" spans="1:9">
      <c r="A182" s="3"/>
      <c r="B182" s="67" t="s">
        <v>112</v>
      </c>
      <c r="C182" s="68">
        <v>480</v>
      </c>
      <c r="D182" s="68">
        <v>480</v>
      </c>
      <c r="E182" s="68">
        <v>230</v>
      </c>
      <c r="F182" s="11">
        <f t="shared" si="52"/>
        <v>250</v>
      </c>
      <c r="G182" s="63">
        <f t="shared" si="63"/>
        <v>480</v>
      </c>
      <c r="H182" s="296">
        <v>166.44</v>
      </c>
      <c r="I182" s="64">
        <f t="shared" si="62"/>
        <v>34.674999999999997</v>
      </c>
    </row>
    <row r="183" spans="1:9">
      <c r="A183" s="3"/>
      <c r="B183" s="67" t="s">
        <v>113</v>
      </c>
      <c r="C183" s="68">
        <v>776</v>
      </c>
      <c r="D183" s="68">
        <v>727.42</v>
      </c>
      <c r="E183" s="68">
        <v>453.39</v>
      </c>
      <c r="F183" s="11">
        <f t="shared" si="52"/>
        <v>274.02999999999997</v>
      </c>
      <c r="G183" s="63">
        <f t="shared" si="63"/>
        <v>727.42</v>
      </c>
      <c r="H183" s="296">
        <v>694.9</v>
      </c>
      <c r="I183" s="64">
        <f t="shared" si="62"/>
        <v>95.529405295427679</v>
      </c>
    </row>
    <row r="184" spans="1:9">
      <c r="A184" s="3"/>
      <c r="B184" s="67" t="s">
        <v>114</v>
      </c>
      <c r="C184" s="68">
        <v>733</v>
      </c>
      <c r="D184" s="68">
        <v>733</v>
      </c>
      <c r="E184" s="68">
        <v>477</v>
      </c>
      <c r="F184" s="11">
        <f>D184-E184</f>
        <v>256</v>
      </c>
      <c r="G184" s="63">
        <f t="shared" si="63"/>
        <v>733</v>
      </c>
      <c r="H184" s="296">
        <v>630.29</v>
      </c>
      <c r="I184" s="64">
        <f t="shared" si="62"/>
        <v>85.987721691678033</v>
      </c>
    </row>
    <row r="185" spans="1:9">
      <c r="A185" s="3"/>
      <c r="B185" s="67" t="s">
        <v>115</v>
      </c>
      <c r="C185" s="68">
        <v>1155</v>
      </c>
      <c r="D185" s="68">
        <v>1116.5</v>
      </c>
      <c r="E185" s="68">
        <v>570.96</v>
      </c>
      <c r="F185" s="11">
        <f>D185-E185</f>
        <v>545.54</v>
      </c>
      <c r="G185" s="63">
        <f t="shared" si="63"/>
        <v>1116.5</v>
      </c>
      <c r="H185" s="296">
        <v>1081.8900000000001</v>
      </c>
      <c r="I185" s="64">
        <f t="shared" si="62"/>
        <v>96.900134348410219</v>
      </c>
    </row>
    <row r="186" spans="1:9">
      <c r="A186" s="3"/>
      <c r="B186" s="67" t="s">
        <v>116</v>
      </c>
      <c r="C186" s="68">
        <v>1586</v>
      </c>
      <c r="D186" s="68">
        <v>1347.66</v>
      </c>
      <c r="E186" s="68">
        <v>1019.45</v>
      </c>
      <c r="F186" s="11">
        <f>D186-E186</f>
        <v>328.21000000000004</v>
      </c>
      <c r="G186" s="63">
        <f t="shared" si="63"/>
        <v>1347.66</v>
      </c>
      <c r="H186" s="296">
        <v>1278.92</v>
      </c>
      <c r="I186" s="64">
        <f t="shared" si="62"/>
        <v>94.899306946856029</v>
      </c>
    </row>
    <row r="187" spans="1:9">
      <c r="A187" s="4">
        <v>10</v>
      </c>
      <c r="B187" s="16" t="s">
        <v>16</v>
      </c>
      <c r="C187" s="12">
        <f>C188+C189+C191+C190</f>
        <v>18827</v>
      </c>
      <c r="D187" s="12">
        <f>D188+D189+D191+D190+D192</f>
        <v>12402.419999999998</v>
      </c>
      <c r="E187" s="12">
        <f>E188+E189+E191+E190+E192</f>
        <v>9875.83</v>
      </c>
      <c r="F187" s="12">
        <f>F188+F189+F191+F190+F192</f>
        <v>2526.5900000000006</v>
      </c>
      <c r="G187" s="12">
        <f>G188+G189+G191+G190+G192</f>
        <v>12402.419999999998</v>
      </c>
      <c r="H187" s="12">
        <f>H188+H189+H191+H190+H192</f>
        <v>11816.25</v>
      </c>
      <c r="I187" s="18">
        <f t="shared" si="62"/>
        <v>95.273744962676659</v>
      </c>
    </row>
    <row r="188" spans="1:9">
      <c r="A188" s="3"/>
      <c r="B188" s="10" t="s">
        <v>37</v>
      </c>
      <c r="C188" s="13">
        <v>3133</v>
      </c>
      <c r="D188" s="13">
        <v>2293.96</v>
      </c>
      <c r="E188" s="13">
        <v>1618.5</v>
      </c>
      <c r="F188" s="11">
        <f>D188-E188</f>
        <v>675.46</v>
      </c>
      <c r="G188" s="11">
        <f t="shared" ref="G188:G195" si="64">E188+F188</f>
        <v>2293.96</v>
      </c>
      <c r="H188" s="13">
        <v>2255.1999999999998</v>
      </c>
      <c r="I188" s="45">
        <f t="shared" si="62"/>
        <v>98.310345428865347</v>
      </c>
    </row>
    <row r="189" spans="1:9">
      <c r="A189" s="3"/>
      <c r="B189" s="10" t="s">
        <v>38</v>
      </c>
      <c r="C189" s="13">
        <v>13373</v>
      </c>
      <c r="D189" s="13">
        <v>8381.7999999999993</v>
      </c>
      <c r="E189" s="13">
        <v>6487.33</v>
      </c>
      <c r="F189" s="11">
        <v>1894.47</v>
      </c>
      <c r="G189" s="11">
        <f t="shared" si="64"/>
        <v>8381.7999999999993</v>
      </c>
      <c r="H189" s="13">
        <v>8134.3</v>
      </c>
      <c r="I189" s="45">
        <f t="shared" si="62"/>
        <v>97.047173638120697</v>
      </c>
    </row>
    <row r="190" spans="1:9">
      <c r="A190" s="3"/>
      <c r="B190" s="10" t="s">
        <v>84</v>
      </c>
      <c r="C190" s="13">
        <v>2345</v>
      </c>
      <c r="D190" s="13">
        <v>2050.69</v>
      </c>
      <c r="E190" s="13">
        <v>1794</v>
      </c>
      <c r="F190" s="11">
        <v>256.69</v>
      </c>
      <c r="G190" s="11">
        <f t="shared" si="64"/>
        <v>2050.69</v>
      </c>
      <c r="H190" s="13">
        <v>1745.94</v>
      </c>
      <c r="I190" s="45">
        <f t="shared" si="62"/>
        <v>85.139148286674242</v>
      </c>
    </row>
    <row r="191" spans="1:9">
      <c r="A191" s="3"/>
      <c r="B191" s="10" t="s">
        <v>48</v>
      </c>
      <c r="C191" s="13">
        <v>-24</v>
      </c>
      <c r="D191" s="13">
        <v>-334.03</v>
      </c>
      <c r="E191" s="13">
        <v>-24</v>
      </c>
      <c r="F191" s="11">
        <v>-310.02999999999997</v>
      </c>
      <c r="G191" s="11">
        <f t="shared" si="64"/>
        <v>-334.03</v>
      </c>
      <c r="H191" s="13">
        <v>-328.29</v>
      </c>
      <c r="I191" s="45">
        <f t="shared" si="62"/>
        <v>98.281591473819731</v>
      </c>
    </row>
    <row r="192" spans="1:9">
      <c r="A192" s="3"/>
      <c r="B192" s="10" t="s">
        <v>256</v>
      </c>
      <c r="C192" s="13">
        <v>0</v>
      </c>
      <c r="D192" s="13">
        <v>10</v>
      </c>
      <c r="E192" s="13">
        <v>0</v>
      </c>
      <c r="F192" s="11">
        <v>10</v>
      </c>
      <c r="G192" s="11">
        <f>E192+F192</f>
        <v>10</v>
      </c>
      <c r="H192" s="13">
        <v>9.1</v>
      </c>
      <c r="I192" s="45">
        <f>H192/G192*100</f>
        <v>90.999999999999986</v>
      </c>
    </row>
    <row r="193" spans="1:9">
      <c r="A193" s="3"/>
      <c r="B193" s="67" t="s">
        <v>117</v>
      </c>
      <c r="C193" s="68">
        <v>1323</v>
      </c>
      <c r="D193" s="68">
        <v>413.8</v>
      </c>
      <c r="E193" s="68">
        <v>400</v>
      </c>
      <c r="F193" s="11">
        <f>D193-E193</f>
        <v>13.800000000000011</v>
      </c>
      <c r="G193" s="63">
        <f t="shared" si="64"/>
        <v>413.8</v>
      </c>
      <c r="H193" s="296">
        <v>252.95</v>
      </c>
      <c r="I193" s="297">
        <f t="shared" si="62"/>
        <v>61.128564523924602</v>
      </c>
    </row>
    <row r="194" spans="1:9">
      <c r="A194" s="3"/>
      <c r="B194" s="67" t="s">
        <v>118</v>
      </c>
      <c r="C194" s="68">
        <v>5500</v>
      </c>
      <c r="D194" s="68">
        <v>5081.6899999999996</v>
      </c>
      <c r="E194" s="68">
        <v>3090</v>
      </c>
      <c r="F194" s="11">
        <f>D194-E194</f>
        <v>1991.6899999999996</v>
      </c>
      <c r="G194" s="63">
        <f t="shared" si="64"/>
        <v>5081.6899999999996</v>
      </c>
      <c r="H194" s="296">
        <v>5001.75</v>
      </c>
      <c r="I194" s="297">
        <f t="shared" si="62"/>
        <v>98.426901286776641</v>
      </c>
    </row>
    <row r="195" spans="1:9">
      <c r="A195" s="3"/>
      <c r="B195" s="67" t="s">
        <v>119</v>
      </c>
      <c r="C195" s="68">
        <v>12004</v>
      </c>
      <c r="D195" s="68">
        <v>6896.93</v>
      </c>
      <c r="E195" s="68">
        <v>6385.83</v>
      </c>
      <c r="F195" s="11">
        <f>D195-E195</f>
        <v>511.10000000000036</v>
      </c>
      <c r="G195" s="63">
        <f t="shared" si="64"/>
        <v>6896.93</v>
      </c>
      <c r="H195" s="296">
        <v>6561.55</v>
      </c>
      <c r="I195" s="297">
        <f t="shared" si="62"/>
        <v>95.137256721468816</v>
      </c>
    </row>
    <row r="196" spans="1:9">
      <c r="A196" s="4">
        <v>11</v>
      </c>
      <c r="B196" s="16" t="s">
        <v>15</v>
      </c>
      <c r="C196" s="12">
        <f>C198+C199+C197</f>
        <v>3512</v>
      </c>
      <c r="D196" s="12">
        <f>D198+D199+D197+D200</f>
        <v>2816.9</v>
      </c>
      <c r="E196" s="12">
        <f>E198+E199+E197+E200</f>
        <v>1650</v>
      </c>
      <c r="F196" s="12">
        <f>F198+F199+F197+F200</f>
        <v>1166.9000000000001</v>
      </c>
      <c r="G196" s="12">
        <f>G198+G199+G197+G200</f>
        <v>2816.9</v>
      </c>
      <c r="H196" s="12">
        <f>H198+H199+H197+H200</f>
        <v>2706.29</v>
      </c>
      <c r="I196" s="18">
        <f t="shared" si="62"/>
        <v>96.073343036671517</v>
      </c>
    </row>
    <row r="197" spans="1:9">
      <c r="A197" s="4"/>
      <c r="B197" s="10" t="s">
        <v>37</v>
      </c>
      <c r="C197" s="33">
        <v>1207.5</v>
      </c>
      <c r="D197" s="33">
        <v>788.4</v>
      </c>
      <c r="E197" s="33">
        <v>402.5</v>
      </c>
      <c r="F197" s="11">
        <f t="shared" ref="F197:F202" si="65">D197-E197</f>
        <v>385.9</v>
      </c>
      <c r="G197" s="11">
        <f>E197+F197</f>
        <v>788.4</v>
      </c>
      <c r="H197" s="33">
        <v>753.35</v>
      </c>
      <c r="I197" s="45">
        <v>0</v>
      </c>
    </row>
    <row r="198" spans="1:9">
      <c r="A198" s="3"/>
      <c r="B198" s="10" t="s">
        <v>38</v>
      </c>
      <c r="C198" s="13">
        <v>2204.5</v>
      </c>
      <c r="D198" s="13">
        <v>1792.5</v>
      </c>
      <c r="E198" s="13">
        <v>1147.5</v>
      </c>
      <c r="F198" s="11">
        <v>645</v>
      </c>
      <c r="G198" s="11">
        <f>E198+F198</f>
        <v>1792.5</v>
      </c>
      <c r="H198" s="13">
        <v>1729.92</v>
      </c>
      <c r="I198" s="45">
        <f t="shared" si="62"/>
        <v>96.508786610878659</v>
      </c>
    </row>
    <row r="199" spans="1:9">
      <c r="A199" s="3"/>
      <c r="B199" s="10" t="s">
        <v>256</v>
      </c>
      <c r="C199" s="13">
        <v>100</v>
      </c>
      <c r="D199" s="13">
        <v>100</v>
      </c>
      <c r="E199" s="13">
        <v>100</v>
      </c>
      <c r="F199" s="11">
        <f t="shared" si="65"/>
        <v>0</v>
      </c>
      <c r="G199" s="11">
        <f>E199+F199</f>
        <v>100</v>
      </c>
      <c r="H199" s="13">
        <v>123.02</v>
      </c>
      <c r="I199" s="45">
        <f t="shared" si="62"/>
        <v>123.02</v>
      </c>
    </row>
    <row r="200" spans="1:9">
      <c r="A200" s="3"/>
      <c r="B200" s="10" t="s">
        <v>84</v>
      </c>
      <c r="C200" s="13">
        <v>0</v>
      </c>
      <c r="D200" s="13">
        <v>136</v>
      </c>
      <c r="E200" s="13">
        <v>0</v>
      </c>
      <c r="F200" s="11">
        <f t="shared" si="65"/>
        <v>136</v>
      </c>
      <c r="G200" s="11">
        <v>136</v>
      </c>
      <c r="H200" s="13">
        <v>100</v>
      </c>
      <c r="I200" s="45">
        <f t="shared" si="62"/>
        <v>73.529411764705884</v>
      </c>
    </row>
    <row r="201" spans="1:9">
      <c r="A201" s="3"/>
      <c r="B201" s="67" t="s">
        <v>120</v>
      </c>
      <c r="C201" s="68">
        <v>3300</v>
      </c>
      <c r="D201" s="68">
        <v>2816.9</v>
      </c>
      <c r="E201" s="68">
        <v>1650</v>
      </c>
      <c r="F201" s="11">
        <f t="shared" si="65"/>
        <v>1166.9000000000001</v>
      </c>
      <c r="G201" s="63">
        <f>E201+F201</f>
        <v>2816.9</v>
      </c>
      <c r="H201" s="68">
        <v>2706.29</v>
      </c>
      <c r="I201" s="297">
        <f t="shared" si="62"/>
        <v>96.073343036671517</v>
      </c>
    </row>
    <row r="202" spans="1:9">
      <c r="A202" s="3"/>
      <c r="B202" s="67" t="s">
        <v>121</v>
      </c>
      <c r="C202" s="68">
        <v>212</v>
      </c>
      <c r="D202" s="68">
        <v>0</v>
      </c>
      <c r="E202" s="68">
        <v>0</v>
      </c>
      <c r="F202" s="11">
        <f t="shared" si="65"/>
        <v>0</v>
      </c>
      <c r="G202" s="63">
        <f>E202+F202</f>
        <v>0</v>
      </c>
      <c r="H202" s="68">
        <v>0</v>
      </c>
      <c r="I202" s="297">
        <v>0</v>
      </c>
    </row>
    <row r="203" spans="1:9">
      <c r="A203" s="4">
        <v>12</v>
      </c>
      <c r="B203" s="16" t="s">
        <v>14</v>
      </c>
      <c r="C203" s="12">
        <f t="shared" ref="C203:H203" si="66">C204</f>
        <v>3907</v>
      </c>
      <c r="D203" s="12">
        <f t="shared" si="66"/>
        <v>2002</v>
      </c>
      <c r="E203" s="12">
        <f t="shared" si="66"/>
        <v>1882</v>
      </c>
      <c r="F203" s="12">
        <f t="shared" si="66"/>
        <v>120</v>
      </c>
      <c r="G203" s="12">
        <f t="shared" si="66"/>
        <v>2002</v>
      </c>
      <c r="H203" s="12">
        <f t="shared" si="66"/>
        <v>1997.63</v>
      </c>
      <c r="I203" s="18">
        <f t="shared" si="62"/>
        <v>99.781718281718284</v>
      </c>
    </row>
    <row r="204" spans="1:9">
      <c r="A204" s="4"/>
      <c r="B204" s="16" t="s">
        <v>79</v>
      </c>
      <c r="C204" s="57">
        <v>3907</v>
      </c>
      <c r="D204" s="57">
        <v>2002</v>
      </c>
      <c r="E204" s="57">
        <v>1882</v>
      </c>
      <c r="F204" s="11">
        <v>120</v>
      </c>
      <c r="G204" s="11">
        <f>E204+F204</f>
        <v>2002</v>
      </c>
      <c r="H204" s="57">
        <v>1997.63</v>
      </c>
      <c r="I204" s="45">
        <f>H204/G204*100</f>
        <v>99.781718281718284</v>
      </c>
    </row>
    <row r="205" spans="1:9">
      <c r="A205" s="4"/>
      <c r="B205" s="66" t="s">
        <v>122</v>
      </c>
      <c r="C205" s="65">
        <v>1602</v>
      </c>
      <c r="D205" s="65">
        <v>1602</v>
      </c>
      <c r="E205" s="65">
        <v>1602</v>
      </c>
      <c r="F205" s="11">
        <f>D205-E205</f>
        <v>0</v>
      </c>
      <c r="G205" s="68">
        <f>E205+F205</f>
        <v>1602</v>
      </c>
      <c r="H205" s="65">
        <v>1601.6</v>
      </c>
      <c r="I205" s="296">
        <f>H205/G205*100</f>
        <v>99.975031210986259</v>
      </c>
    </row>
    <row r="206" spans="1:9">
      <c r="A206" s="4"/>
      <c r="B206" s="66" t="s">
        <v>251</v>
      </c>
      <c r="C206" s="65">
        <v>138</v>
      </c>
      <c r="D206" s="65">
        <v>0</v>
      </c>
      <c r="E206" s="65">
        <v>0</v>
      </c>
      <c r="F206" s="11">
        <f>D206-E206</f>
        <v>0</v>
      </c>
      <c r="G206" s="68">
        <f>E206+F206</f>
        <v>0</v>
      </c>
      <c r="H206" s="65">
        <v>0</v>
      </c>
      <c r="I206" s="46">
        <v>0</v>
      </c>
    </row>
    <row r="207" spans="1:9">
      <c r="A207" s="4"/>
      <c r="B207" s="66" t="s">
        <v>252</v>
      </c>
      <c r="C207" s="65">
        <v>2167</v>
      </c>
      <c r="D207" s="65">
        <v>400</v>
      </c>
      <c r="E207" s="65">
        <v>280</v>
      </c>
      <c r="F207" s="11">
        <f>D207-E207</f>
        <v>120</v>
      </c>
      <c r="G207" s="68">
        <f>E207+F207</f>
        <v>400</v>
      </c>
      <c r="H207" s="65">
        <v>396.03</v>
      </c>
      <c r="I207" s="296">
        <f>H207/G207*100</f>
        <v>99.007499999999993</v>
      </c>
    </row>
    <row r="208" spans="1:9">
      <c r="A208" s="4">
        <v>13</v>
      </c>
      <c r="B208" s="16" t="s">
        <v>13</v>
      </c>
      <c r="C208" s="12">
        <f>C209+C212</f>
        <v>28860</v>
      </c>
      <c r="D208" s="12">
        <f>D209+D212+D214+D213</f>
        <v>35140.269999999997</v>
      </c>
      <c r="E208" s="12">
        <f>E209+E212+E214+E213</f>
        <v>19452</v>
      </c>
      <c r="F208" s="12">
        <f>F209+F212+F214+F213</f>
        <v>15688.27</v>
      </c>
      <c r="G208" s="12">
        <f>G209+G212+G214+G213</f>
        <v>35140.269999999997</v>
      </c>
      <c r="H208" s="12">
        <f>H209+H212+H214+H213</f>
        <v>33902.869999999995</v>
      </c>
      <c r="I208" s="18">
        <f t="shared" ref="I208:I221" si="67">H208/G208*100</f>
        <v>96.478683857579909</v>
      </c>
    </row>
    <row r="209" spans="1:9">
      <c r="A209" s="3"/>
      <c r="B209" s="10" t="s">
        <v>46</v>
      </c>
      <c r="C209" s="13">
        <v>28426</v>
      </c>
      <c r="D209" s="13">
        <f>D210+D211</f>
        <v>29715</v>
      </c>
      <c r="E209" s="13">
        <v>19300</v>
      </c>
      <c r="F209" s="11">
        <f t="shared" ref="F209:F216" si="68">D209-E209</f>
        <v>10415</v>
      </c>
      <c r="G209" s="11">
        <f t="shared" ref="G209:G216" si="69">E209+F209</f>
        <v>29715</v>
      </c>
      <c r="H209" s="13">
        <f>H210+H211</f>
        <v>29715</v>
      </c>
      <c r="I209" s="45">
        <f t="shared" si="67"/>
        <v>100</v>
      </c>
    </row>
    <row r="210" spans="1:9">
      <c r="A210" s="3"/>
      <c r="B210" s="304" t="s">
        <v>305</v>
      </c>
      <c r="C210" s="68">
        <v>17426</v>
      </c>
      <c r="D210" s="68">
        <v>21809</v>
      </c>
      <c r="E210" s="68">
        <v>12500</v>
      </c>
      <c r="F210" s="11">
        <f t="shared" si="68"/>
        <v>9309</v>
      </c>
      <c r="G210" s="63">
        <f t="shared" si="69"/>
        <v>21809</v>
      </c>
      <c r="H210" s="68">
        <v>21809</v>
      </c>
      <c r="I210" s="296">
        <f t="shared" si="67"/>
        <v>100</v>
      </c>
    </row>
    <row r="211" spans="1:9">
      <c r="A211" s="3"/>
      <c r="B211" s="304" t="s">
        <v>306</v>
      </c>
      <c r="C211" s="68">
        <v>11000</v>
      </c>
      <c r="D211" s="68">
        <v>7906</v>
      </c>
      <c r="E211" s="68">
        <v>6800</v>
      </c>
      <c r="F211" s="11">
        <f t="shared" si="68"/>
        <v>1106</v>
      </c>
      <c r="G211" s="63">
        <f t="shared" si="69"/>
        <v>7906</v>
      </c>
      <c r="H211" s="68">
        <v>7906</v>
      </c>
      <c r="I211" s="296">
        <f t="shared" si="67"/>
        <v>100</v>
      </c>
    </row>
    <row r="212" spans="1:9">
      <c r="A212" s="3"/>
      <c r="B212" s="10" t="s">
        <v>84</v>
      </c>
      <c r="C212" s="13">
        <v>434</v>
      </c>
      <c r="D212" s="13">
        <v>3127</v>
      </c>
      <c r="E212" s="13">
        <v>152</v>
      </c>
      <c r="F212" s="11">
        <v>2975</v>
      </c>
      <c r="G212" s="59">
        <f t="shared" si="69"/>
        <v>3127</v>
      </c>
      <c r="H212" s="13">
        <v>1889.59</v>
      </c>
      <c r="I212" s="45">
        <f t="shared" si="67"/>
        <v>60.42820594819316</v>
      </c>
    </row>
    <row r="213" spans="1:9">
      <c r="A213" s="3"/>
      <c r="B213" s="10" t="s">
        <v>256</v>
      </c>
      <c r="C213" s="13">
        <v>0</v>
      </c>
      <c r="D213" s="13">
        <v>2300</v>
      </c>
      <c r="E213" s="13">
        <v>0</v>
      </c>
      <c r="F213" s="11">
        <f t="shared" si="68"/>
        <v>2300</v>
      </c>
      <c r="G213" s="11">
        <f>E213+F213</f>
        <v>2300</v>
      </c>
      <c r="H213" s="13">
        <v>2300</v>
      </c>
      <c r="I213" s="45">
        <f t="shared" si="67"/>
        <v>100</v>
      </c>
    </row>
    <row r="214" spans="1:9">
      <c r="A214" s="3"/>
      <c r="B214" s="10" t="s">
        <v>48</v>
      </c>
      <c r="C214" s="13">
        <v>0</v>
      </c>
      <c r="D214" s="13">
        <v>-1.73</v>
      </c>
      <c r="E214" s="13">
        <v>0</v>
      </c>
      <c r="F214" s="11">
        <f t="shared" si="68"/>
        <v>-1.73</v>
      </c>
      <c r="G214" s="59">
        <v>-1.73</v>
      </c>
      <c r="H214" s="13">
        <v>-1.72</v>
      </c>
      <c r="I214" s="45">
        <f t="shared" si="67"/>
        <v>99.421965317919074</v>
      </c>
    </row>
    <row r="215" spans="1:9">
      <c r="A215" s="3"/>
      <c r="B215" s="67" t="s">
        <v>123</v>
      </c>
      <c r="C215" s="68">
        <v>28860</v>
      </c>
      <c r="D215" s="68">
        <v>35140.269999999997</v>
      </c>
      <c r="E215" s="68">
        <v>19452</v>
      </c>
      <c r="F215" s="11">
        <f t="shared" si="68"/>
        <v>15688.269999999997</v>
      </c>
      <c r="G215" s="63">
        <v>35998.269999999997</v>
      </c>
      <c r="H215" s="68">
        <v>33902.870000000003</v>
      </c>
      <c r="I215" s="297">
        <f t="shared" si="67"/>
        <v>94.179164720971329</v>
      </c>
    </row>
    <row r="216" spans="1:9">
      <c r="A216" s="4">
        <v>14</v>
      </c>
      <c r="B216" s="17" t="s">
        <v>12</v>
      </c>
      <c r="C216" s="18">
        <v>30</v>
      </c>
      <c r="D216" s="18">
        <v>27.5</v>
      </c>
      <c r="E216" s="18">
        <v>16</v>
      </c>
      <c r="F216" s="12">
        <f t="shared" si="68"/>
        <v>11.5</v>
      </c>
      <c r="G216" s="12">
        <f t="shared" si="69"/>
        <v>27.5</v>
      </c>
      <c r="H216" s="18">
        <v>25.08</v>
      </c>
      <c r="I216" s="18">
        <f t="shared" si="67"/>
        <v>91.199999999999989</v>
      </c>
    </row>
    <row r="217" spans="1:9">
      <c r="A217" s="4">
        <v>15</v>
      </c>
      <c r="B217" s="17" t="s">
        <v>11</v>
      </c>
      <c r="C217" s="18">
        <f t="shared" ref="C217:H217" si="70">C218+C219+C220+C221</f>
        <v>3193</v>
      </c>
      <c r="D217" s="18">
        <f t="shared" si="70"/>
        <v>7081.53</v>
      </c>
      <c r="E217" s="18">
        <f t="shared" si="70"/>
        <v>2160.04</v>
      </c>
      <c r="F217" s="18">
        <f t="shared" si="70"/>
        <v>4921.49</v>
      </c>
      <c r="G217" s="18">
        <f t="shared" si="70"/>
        <v>7081.53</v>
      </c>
      <c r="H217" s="18">
        <f t="shared" si="70"/>
        <v>5823.24</v>
      </c>
      <c r="I217" s="18">
        <f t="shared" si="67"/>
        <v>82.231382201303958</v>
      </c>
    </row>
    <row r="218" spans="1:9">
      <c r="A218" s="3"/>
      <c r="B218" s="10" t="s">
        <v>37</v>
      </c>
      <c r="C218" s="19">
        <v>470</v>
      </c>
      <c r="D218" s="19">
        <v>367.22</v>
      </c>
      <c r="E218" s="19">
        <v>245</v>
      </c>
      <c r="F218" s="11">
        <f>D218-E218</f>
        <v>122.22000000000003</v>
      </c>
      <c r="G218" s="11">
        <f>E218+F218</f>
        <v>367.22</v>
      </c>
      <c r="H218" s="19">
        <v>353.13</v>
      </c>
      <c r="I218" s="45">
        <f t="shared" si="67"/>
        <v>96.163063013997046</v>
      </c>
    </row>
    <row r="219" spans="1:9">
      <c r="A219" s="3"/>
      <c r="B219" s="10" t="s">
        <v>38</v>
      </c>
      <c r="C219" s="19">
        <v>1465.96</v>
      </c>
      <c r="D219" s="19">
        <v>1795.56</v>
      </c>
      <c r="E219" s="19">
        <v>710</v>
      </c>
      <c r="F219" s="11">
        <f>D219-E219</f>
        <v>1085.56</v>
      </c>
      <c r="G219" s="11">
        <f>E219+F219</f>
        <v>1795.56</v>
      </c>
      <c r="H219" s="19">
        <v>1784.2</v>
      </c>
      <c r="I219" s="45">
        <f t="shared" si="67"/>
        <v>99.367328298692343</v>
      </c>
    </row>
    <row r="220" spans="1:9">
      <c r="A220" s="3"/>
      <c r="B220" s="10" t="s">
        <v>84</v>
      </c>
      <c r="C220" s="19">
        <v>1593</v>
      </c>
      <c r="D220" s="19">
        <v>5589.1</v>
      </c>
      <c r="E220" s="19">
        <v>1541</v>
      </c>
      <c r="F220" s="11">
        <v>4048.1</v>
      </c>
      <c r="G220" s="11">
        <f>E220+F220</f>
        <v>5589.1</v>
      </c>
      <c r="H220" s="19">
        <v>4356.25</v>
      </c>
      <c r="I220" s="45">
        <f t="shared" si="67"/>
        <v>77.941886886976434</v>
      </c>
    </row>
    <row r="221" spans="1:9">
      <c r="A221" s="3"/>
      <c r="B221" s="10" t="s">
        <v>48</v>
      </c>
      <c r="C221" s="19">
        <v>-335.96</v>
      </c>
      <c r="D221" s="19">
        <v>-670.35</v>
      </c>
      <c r="E221" s="19">
        <v>-335.96</v>
      </c>
      <c r="F221" s="11">
        <f>D221-E221</f>
        <v>-334.39000000000004</v>
      </c>
      <c r="G221" s="11">
        <f>E221+F221</f>
        <v>-670.35</v>
      </c>
      <c r="H221" s="19">
        <v>-670.34</v>
      </c>
      <c r="I221" s="296">
        <f t="shared" si="67"/>
        <v>99.998508241963151</v>
      </c>
    </row>
    <row r="222" spans="1:9">
      <c r="A222" s="3"/>
      <c r="B222" s="67" t="s">
        <v>124</v>
      </c>
      <c r="C222" s="296">
        <v>3305</v>
      </c>
      <c r="D222" s="296">
        <v>7081.53</v>
      </c>
      <c r="E222" s="296">
        <v>2160.04</v>
      </c>
      <c r="F222" s="11">
        <v>4921.49</v>
      </c>
      <c r="G222" s="63">
        <f>E222+F222</f>
        <v>7081.53</v>
      </c>
      <c r="H222" s="296">
        <v>5823.24</v>
      </c>
      <c r="I222" s="297">
        <f>H222/G222*100</f>
        <v>82.231382201303958</v>
      </c>
    </row>
    <row r="223" spans="1:9">
      <c r="A223" s="23" t="s">
        <v>10</v>
      </c>
      <c r="B223" s="23" t="s">
        <v>9</v>
      </c>
      <c r="C223" s="24">
        <f t="shared" ref="C223:H223" si="71">C113+C119+C126+C129+C132+C139+C151+C158+C172+C187+C196+C203+C208+C216+C217</f>
        <v>158850</v>
      </c>
      <c r="D223" s="24">
        <f>D113+D119+D126+D129+D132+D139+D151+D158+D172+D187+D196+D203+D208+D216+D217</f>
        <v>160580.38</v>
      </c>
      <c r="E223" s="24">
        <f t="shared" si="71"/>
        <v>92180.06</v>
      </c>
      <c r="F223" s="24">
        <f t="shared" si="71"/>
        <v>68400.320000000007</v>
      </c>
      <c r="G223" s="24">
        <f t="shared" si="71"/>
        <v>160580.38</v>
      </c>
      <c r="H223" s="24">
        <f t="shared" si="71"/>
        <v>150235.79999999996</v>
      </c>
      <c r="I223" s="24">
        <f>H223/G223*100</f>
        <v>93.558005031498837</v>
      </c>
    </row>
    <row r="224" spans="1:9">
      <c r="A224" s="4" t="s">
        <v>8</v>
      </c>
      <c r="B224" s="4" t="s">
        <v>7</v>
      </c>
      <c r="C224" s="15">
        <f t="shared" ref="C224:H224" si="72">C112-C223</f>
        <v>0</v>
      </c>
      <c r="D224" s="15">
        <f t="shared" si="72"/>
        <v>0</v>
      </c>
      <c r="E224" s="15">
        <f t="shared" si="72"/>
        <v>0</v>
      </c>
      <c r="F224" s="15">
        <f t="shared" si="72"/>
        <v>0</v>
      </c>
      <c r="G224" s="15">
        <f t="shared" si="72"/>
        <v>0</v>
      </c>
      <c r="H224" s="15">
        <f t="shared" si="72"/>
        <v>274.05000000004657</v>
      </c>
      <c r="I224" s="45">
        <v>0</v>
      </c>
    </row>
    <row r="225" spans="1:13">
      <c r="A225" s="23" t="s">
        <v>70</v>
      </c>
      <c r="B225" s="23" t="s">
        <v>69</v>
      </c>
      <c r="C225" s="24">
        <f>C226+C227+C228+C229+C230+C231+C234+C235+C236+C237+C238+C239+C233</f>
        <v>158850</v>
      </c>
      <c r="D225" s="24">
        <f>D226+D227+D228+D229+D230+D231+D234+D235+D236+D237+D239+D233+D238+D232</f>
        <v>160580.38</v>
      </c>
      <c r="E225" s="24">
        <f>E226+E227+E228+E229+E230+E231+E234+E235+E236+E237+E239+E233+E238+E232</f>
        <v>92180.06</v>
      </c>
      <c r="F225" s="24">
        <f>F226+F227+F228+F229+F230+F231+F234+F235+F236+F237+F239+F233+F238+F232</f>
        <v>68400.320000000007</v>
      </c>
      <c r="G225" s="24">
        <f>G226+G227+G228+G229+G230+G231+G234+G235+G236+G237+G239+G233+G238+G232</f>
        <v>160580.37999999998</v>
      </c>
      <c r="H225" s="24">
        <f>H226+H227+H228+H229+H230+H231+H234+H235+H236+H237+H239+H233+H238+H232</f>
        <v>150235.79999999999</v>
      </c>
      <c r="I225" s="24">
        <f>H225/G225*100</f>
        <v>93.558005031498865</v>
      </c>
    </row>
    <row r="226" spans="1:13">
      <c r="A226" s="3">
        <v>1</v>
      </c>
      <c r="B226" s="2" t="s">
        <v>6</v>
      </c>
      <c r="C226" s="13">
        <f>C114+C133+C140+C159+C173+C188+C218+C152+C197</f>
        <v>74536.5</v>
      </c>
      <c r="D226" s="13">
        <f>D114+D133+D140+D159+D173+D188+D218+D152+D197</f>
        <v>71999.09</v>
      </c>
      <c r="E226" s="13">
        <f>E114+E133+E140+E159+E173+E188+E218+E152+E197</f>
        <v>41790.369999999995</v>
      </c>
      <c r="F226" s="13">
        <f>F114+F133+F140+F159+F173+F188+F218+F152+F197</f>
        <v>30208.720000000001</v>
      </c>
      <c r="G226" s="13">
        <f t="shared" ref="G226:G231" si="73">E226+F226</f>
        <v>71999.09</v>
      </c>
      <c r="H226" s="13">
        <f>H114+H133+H140+H159+H173+H188+H218+H152+H197</f>
        <v>68688.969999999987</v>
      </c>
      <c r="I226" s="45">
        <f>H226/G226*100</f>
        <v>95.402553004489349</v>
      </c>
    </row>
    <row r="227" spans="1:13">
      <c r="A227" s="3">
        <v>2</v>
      </c>
      <c r="B227" s="2" t="s">
        <v>5</v>
      </c>
      <c r="C227" s="13">
        <f>C115+C134+C141+C160+C174+C189+C198+C216+C219+C153</f>
        <v>30542.46</v>
      </c>
      <c r="D227" s="13">
        <f>D115+D134+D141+D160+D174+D189+D198+D216+D219+D153</f>
        <v>25677.22</v>
      </c>
      <c r="E227" s="13">
        <f>E115+E134+E141+E160+E174+E189+E198+E216+E219+E153</f>
        <v>15822.16</v>
      </c>
      <c r="F227" s="13">
        <f>F115+F134+F141+F160+F174+F189+F198+F216+F219+F153</f>
        <v>9855.06</v>
      </c>
      <c r="G227" s="13">
        <f t="shared" si="73"/>
        <v>25677.22</v>
      </c>
      <c r="H227" s="13">
        <f>H115+H134+H141+H160+H174+H189+H198+H216+H219+H153</f>
        <v>24906.980000000003</v>
      </c>
      <c r="I227" s="45">
        <f t="shared" ref="I227:I239" si="74">H227/G227*100</f>
        <v>97.000298318899013</v>
      </c>
    </row>
    <row r="228" spans="1:13">
      <c r="A228" s="3">
        <v>3</v>
      </c>
      <c r="B228" s="2" t="s">
        <v>73</v>
      </c>
      <c r="C228" s="13">
        <f>C126</f>
        <v>3210</v>
      </c>
      <c r="D228" s="13">
        <f>D126</f>
        <v>2250</v>
      </c>
      <c r="E228" s="13">
        <f>E126</f>
        <v>2370</v>
      </c>
      <c r="F228" s="13">
        <f>F126</f>
        <v>-120</v>
      </c>
      <c r="G228" s="13">
        <f t="shared" si="73"/>
        <v>2250</v>
      </c>
      <c r="H228" s="13">
        <f>H126</f>
        <v>2248.4</v>
      </c>
      <c r="I228" s="45">
        <f t="shared" si="74"/>
        <v>99.928888888888892</v>
      </c>
      <c r="J228" s="110"/>
      <c r="K228" s="110" t="s">
        <v>376</v>
      </c>
      <c r="L228" s="25"/>
    </row>
    <row r="229" spans="1:13">
      <c r="A229" s="3">
        <v>4</v>
      </c>
      <c r="B229" s="2" t="s">
        <v>4</v>
      </c>
      <c r="C229" s="13">
        <f>C209</f>
        <v>28426</v>
      </c>
      <c r="D229" s="13">
        <f>D209</f>
        <v>29715</v>
      </c>
      <c r="E229" s="13">
        <f>E209</f>
        <v>19300</v>
      </c>
      <c r="F229" s="13">
        <f>F209</f>
        <v>10415</v>
      </c>
      <c r="G229" s="13">
        <f t="shared" si="73"/>
        <v>29715</v>
      </c>
      <c r="H229" s="13">
        <f>H209</f>
        <v>29715</v>
      </c>
      <c r="I229" s="45">
        <f t="shared" si="74"/>
        <v>100</v>
      </c>
      <c r="K229" s="352">
        <v>40543</v>
      </c>
    </row>
    <row r="230" spans="1:13">
      <c r="A230" s="3">
        <v>5</v>
      </c>
      <c r="B230" s="2" t="s">
        <v>126</v>
      </c>
      <c r="C230" s="13">
        <f>C120</f>
        <v>100</v>
      </c>
      <c r="D230" s="13">
        <f>D120</f>
        <v>71.48</v>
      </c>
      <c r="E230" s="13">
        <f>E120</f>
        <v>0</v>
      </c>
      <c r="F230" s="13">
        <f>F120</f>
        <v>71.48</v>
      </c>
      <c r="G230" s="13">
        <f t="shared" si="73"/>
        <v>71.48</v>
      </c>
      <c r="H230" s="13">
        <f>H120</f>
        <v>0</v>
      </c>
      <c r="I230" s="45">
        <v>0</v>
      </c>
      <c r="K230" s="22" t="s">
        <v>388</v>
      </c>
    </row>
    <row r="231" spans="1:13">
      <c r="A231" s="3">
        <v>6</v>
      </c>
      <c r="B231" s="2" t="s">
        <v>3</v>
      </c>
      <c r="C231" s="13">
        <f>C121+C130+C161+C175+C135</f>
        <v>6552</v>
      </c>
      <c r="D231" s="13">
        <f>D121+D130+D161+D175+D135</f>
        <v>6995.2500000000009</v>
      </c>
      <c r="E231" s="13">
        <f>E121+E130+E161+E175+E135</f>
        <v>3732.8900000000003</v>
      </c>
      <c r="F231" s="13">
        <f>F121+F130+F161+F175+F135</f>
        <v>3262.36</v>
      </c>
      <c r="G231" s="13">
        <f t="shared" si="73"/>
        <v>6995.25</v>
      </c>
      <c r="H231" s="13">
        <f>H121+H130+H161+H175+H135</f>
        <v>6471.6900000000005</v>
      </c>
      <c r="I231" s="45">
        <f t="shared" si="74"/>
        <v>92.515492655730682</v>
      </c>
      <c r="J231" t="s">
        <v>389</v>
      </c>
      <c r="M231" s="323">
        <f>H226/H225</f>
        <v>0.45720773610550874</v>
      </c>
    </row>
    <row r="232" spans="1:13">
      <c r="A232" s="3">
        <v>7</v>
      </c>
      <c r="B232" s="2" t="s">
        <v>2</v>
      </c>
      <c r="C232" s="13">
        <v>0</v>
      </c>
      <c r="D232" s="13">
        <f>D116</f>
        <v>39</v>
      </c>
      <c r="E232" s="13">
        <f>E116</f>
        <v>0</v>
      </c>
      <c r="F232" s="13">
        <f>F116</f>
        <v>39</v>
      </c>
      <c r="G232" s="13">
        <f>G116</f>
        <v>39</v>
      </c>
      <c r="H232" s="13">
        <f>H116</f>
        <v>38.72</v>
      </c>
      <c r="I232" s="45">
        <f t="shared" si="74"/>
        <v>99.28205128205127</v>
      </c>
      <c r="J232" t="s">
        <v>390</v>
      </c>
      <c r="M232" s="323">
        <f>(H225-H237-H238-H233)/H225</f>
        <v>0.90614806856954211</v>
      </c>
    </row>
    <row r="233" spans="1:13">
      <c r="A233" s="3">
        <v>8</v>
      </c>
      <c r="B233" s="2" t="s">
        <v>307</v>
      </c>
      <c r="C233" s="13">
        <f>C176</f>
        <v>3077</v>
      </c>
      <c r="D233" s="339">
        <f>D176</f>
        <v>3782</v>
      </c>
      <c r="E233" s="13">
        <f>E176</f>
        <v>1540</v>
      </c>
      <c r="F233" s="13">
        <f>F176</f>
        <v>2242</v>
      </c>
      <c r="G233" s="339">
        <f>E233+F233</f>
        <v>3782</v>
      </c>
      <c r="H233" s="339">
        <f>H176</f>
        <v>1944.62</v>
      </c>
      <c r="I233" s="45">
        <f t="shared" si="74"/>
        <v>51.417768376520357</v>
      </c>
      <c r="J233" t="s">
        <v>391</v>
      </c>
      <c r="L233" s="323"/>
      <c r="M233" s="323">
        <f>(H233+H237+H238)/H225</f>
        <v>9.3851931430457988E-2</v>
      </c>
    </row>
    <row r="234" spans="1:13">
      <c r="A234" s="3">
        <v>9</v>
      </c>
      <c r="B234" s="2" t="s">
        <v>1</v>
      </c>
      <c r="C234" s="13">
        <f>C142+C154+C177</f>
        <v>3178</v>
      </c>
      <c r="D234" s="13">
        <f>D142+D154+D177</f>
        <v>3405.59</v>
      </c>
      <c r="E234" s="13">
        <f>E142+E154+E177</f>
        <v>1781.8</v>
      </c>
      <c r="F234" s="13">
        <f>F142+F154+F177</f>
        <v>1623.79</v>
      </c>
      <c r="G234" s="13">
        <f>E234+F234</f>
        <v>3405.59</v>
      </c>
      <c r="H234" s="13">
        <f>H142+H154+H177</f>
        <v>2877.95</v>
      </c>
      <c r="I234" s="45">
        <f t="shared" si="74"/>
        <v>84.506649361784596</v>
      </c>
      <c r="J234" t="s">
        <v>392</v>
      </c>
      <c r="M234" s="323">
        <f>(H228+H236)/H225</f>
        <v>2.9439920445060368E-2</v>
      </c>
    </row>
    <row r="235" spans="1:13">
      <c r="A235" s="3">
        <v>10</v>
      </c>
      <c r="B235" s="2" t="s">
        <v>0</v>
      </c>
      <c r="C235" s="13">
        <f>C143+C162</f>
        <v>181</v>
      </c>
      <c r="D235" s="13">
        <f>D143+D162</f>
        <v>179.63</v>
      </c>
      <c r="E235" s="13">
        <f>E143+E162</f>
        <v>106.8</v>
      </c>
      <c r="F235" s="13">
        <f>F143+F162</f>
        <v>72.83</v>
      </c>
      <c r="G235" s="13">
        <f>E235+F235</f>
        <v>179.63</v>
      </c>
      <c r="H235" s="13">
        <f>H143+H162</f>
        <v>154.72</v>
      </c>
      <c r="I235" s="45">
        <f t="shared" si="74"/>
        <v>86.132605912152755</v>
      </c>
      <c r="J235" t="s">
        <v>411</v>
      </c>
      <c r="M235" s="108">
        <f>L110-L238</f>
        <v>-1850.3299999999872</v>
      </c>
    </row>
    <row r="236" spans="1:13">
      <c r="A236" s="3">
        <v>11</v>
      </c>
      <c r="B236" s="2" t="s">
        <v>47</v>
      </c>
      <c r="C236" s="13">
        <f>C122+C204</f>
        <v>4107</v>
      </c>
      <c r="D236" s="13">
        <f>D122+D204</f>
        <v>2202</v>
      </c>
      <c r="E236" s="13">
        <f>E122+E204</f>
        <v>1982</v>
      </c>
      <c r="F236" s="13">
        <f>F122+F204</f>
        <v>220</v>
      </c>
      <c r="G236" s="13">
        <f>E236+F236</f>
        <v>2202</v>
      </c>
      <c r="H236" s="13">
        <f>H122+H204</f>
        <v>2174.5300000000002</v>
      </c>
      <c r="I236" s="45">
        <f t="shared" si="74"/>
        <v>98.75249772933698</v>
      </c>
      <c r="J236" t="s">
        <v>413</v>
      </c>
      <c r="M236" s="108">
        <f>L111-L239</f>
        <v>2124.3800000000028</v>
      </c>
    </row>
    <row r="237" spans="1:13">
      <c r="A237" s="3">
        <v>12</v>
      </c>
      <c r="B237" s="2" t="s">
        <v>244</v>
      </c>
      <c r="C237" s="13">
        <f>C144+C163+C190+C220+C136+C212</f>
        <v>5224</v>
      </c>
      <c r="D237" s="339">
        <f>D144+D163+D190+D220+D136+D212+D200+D178+D155</f>
        <v>12994.29</v>
      </c>
      <c r="E237" s="13">
        <f>E144+E163+E190+E220+E136+E212+E200+E178+E155</f>
        <v>4029</v>
      </c>
      <c r="F237" s="13">
        <f>F144+F163+F190+F220+F136+F212+F200+F178+F155</f>
        <v>8965.2900000000009</v>
      </c>
      <c r="G237" s="339">
        <f>G144+G163+G190+G220+G136+G212+G200+G178+G155</f>
        <v>12994.29</v>
      </c>
      <c r="H237" s="339">
        <f>H144+H163+H190+H220+H136+H212+H200+H178+H155</f>
        <v>9723.18</v>
      </c>
      <c r="I237" s="45">
        <f t="shared" si="74"/>
        <v>74.826558434512393</v>
      </c>
      <c r="J237" s="326" t="s">
        <v>395</v>
      </c>
      <c r="K237" s="326" t="s">
        <v>74</v>
      </c>
      <c r="L237" s="326" t="s">
        <v>410</v>
      </c>
    </row>
    <row r="238" spans="1:13">
      <c r="A238" s="3">
        <v>13</v>
      </c>
      <c r="B238" s="182" t="s">
        <v>255</v>
      </c>
      <c r="C238" s="13">
        <f>C199+C192</f>
        <v>100</v>
      </c>
      <c r="D238" s="339">
        <f>D199+D192+D213</f>
        <v>2410</v>
      </c>
      <c r="E238" s="19">
        <f>E199+E192+E213</f>
        <v>100</v>
      </c>
      <c r="F238" s="19">
        <f>F199+F192+F213</f>
        <v>2310</v>
      </c>
      <c r="G238" s="339">
        <f>G199+G192+G213</f>
        <v>2410</v>
      </c>
      <c r="H238" s="339">
        <f>H199+H192+H213</f>
        <v>2432.12</v>
      </c>
      <c r="I238" s="45">
        <f t="shared" si="74"/>
        <v>100.91784232365144</v>
      </c>
      <c r="J238" t="s">
        <v>398</v>
      </c>
      <c r="K238" s="108">
        <f>K240-K239</f>
        <v>141394.09</v>
      </c>
      <c r="L238" s="346">
        <f>L240-L239</f>
        <v>136135.88</v>
      </c>
      <c r="M238" s="323">
        <f>L238/K238</f>
        <v>0.9628116705585078</v>
      </c>
    </row>
    <row r="239" spans="1:13">
      <c r="A239" s="3">
        <v>14</v>
      </c>
      <c r="B239" s="1" t="s">
        <v>49</v>
      </c>
      <c r="C239" s="13">
        <f>C117+C145+C164+C191+C221</f>
        <v>-383.96</v>
      </c>
      <c r="D239" s="13">
        <f>D117+D145+D164+D191+D221+D214+D179</f>
        <v>-1140.17</v>
      </c>
      <c r="E239" s="13">
        <f>E117+E145+E164+E191+E221+E214</f>
        <v>-374.96</v>
      </c>
      <c r="F239" s="13">
        <f>F117+F145+F164+F191+F221+F214+F179</f>
        <v>-765.21</v>
      </c>
      <c r="G239" s="13">
        <f>G117+G145+G164+G191+G221+G214+G179</f>
        <v>-1140.17</v>
      </c>
      <c r="H239" s="13">
        <f>H117+H145+H164+H191+H221+H214+H179</f>
        <v>-1141.0800000000002</v>
      </c>
      <c r="I239" s="45">
        <f t="shared" si="74"/>
        <v>100.07981265951568</v>
      </c>
      <c r="J239" s="351" t="s">
        <v>84</v>
      </c>
      <c r="K239" s="108">
        <f>G233+G237+G238</f>
        <v>19186.29</v>
      </c>
      <c r="L239" s="346">
        <f>H233+H237+H238</f>
        <v>14099.919999999998</v>
      </c>
      <c r="M239" s="323">
        <f>L239/K239</f>
        <v>0.73489559471893717</v>
      </c>
    </row>
    <row r="240" spans="1:13">
      <c r="A240" s="310"/>
      <c r="B240" s="25"/>
      <c r="C240" s="249"/>
      <c r="D240" s="249"/>
      <c r="E240" s="249"/>
      <c r="F240" s="249"/>
      <c r="G240" s="249"/>
      <c r="H240" s="249"/>
      <c r="I240" s="111"/>
      <c r="K240" s="109">
        <v>160580.38</v>
      </c>
      <c r="L240" s="109">
        <v>150235.79999999999</v>
      </c>
      <c r="M240" s="348">
        <f>L240/K240</f>
        <v>0.93558005031498859</v>
      </c>
    </row>
    <row r="241" spans="1:9">
      <c r="A241" s="298"/>
      <c r="B241" s="299" t="s">
        <v>423</v>
      </c>
      <c r="C241" s="299"/>
      <c r="D241" s="299"/>
      <c r="E241" s="298"/>
      <c r="F241" s="298"/>
      <c r="G241" s="298"/>
    </row>
    <row r="242" spans="1:9">
      <c r="G242" t="s">
        <v>76</v>
      </c>
    </row>
    <row r="243" spans="1:9">
      <c r="A243" s="8" t="s">
        <v>36</v>
      </c>
      <c r="B243" s="52" t="s">
        <v>35</v>
      </c>
      <c r="C243" s="48" t="s">
        <v>71</v>
      </c>
      <c r="D243" s="48" t="s">
        <v>71</v>
      </c>
      <c r="E243" s="48" t="s">
        <v>71</v>
      </c>
      <c r="F243" s="48" t="s">
        <v>71</v>
      </c>
      <c r="G243" s="60" t="s">
        <v>71</v>
      </c>
      <c r="H243" s="290" t="s">
        <v>34</v>
      </c>
      <c r="I243" s="291"/>
    </row>
    <row r="244" spans="1:9" ht="15">
      <c r="A244" s="47" t="s">
        <v>32</v>
      </c>
      <c r="B244" s="53"/>
      <c r="C244" s="49" t="s">
        <v>77</v>
      </c>
      <c r="D244" s="49" t="s">
        <v>321</v>
      </c>
      <c r="E244" s="49" t="s">
        <v>325</v>
      </c>
      <c r="F244" s="49" t="s">
        <v>401</v>
      </c>
      <c r="G244" s="61" t="s">
        <v>400</v>
      </c>
      <c r="H244" s="292" t="s">
        <v>430</v>
      </c>
      <c r="I244" s="293" t="s">
        <v>33</v>
      </c>
    </row>
    <row r="245" spans="1:9">
      <c r="A245" s="55"/>
      <c r="B245" s="54"/>
      <c r="C245" s="50" t="s">
        <v>245</v>
      </c>
      <c r="D245" s="50" t="s">
        <v>245</v>
      </c>
      <c r="E245" s="50" t="s">
        <v>245</v>
      </c>
      <c r="F245" s="50" t="s">
        <v>245</v>
      </c>
      <c r="G245" s="62" t="s">
        <v>245</v>
      </c>
      <c r="H245" s="294">
        <v>2010</v>
      </c>
      <c r="I245" s="51"/>
    </row>
    <row r="246" spans="1:9">
      <c r="A246" s="6" t="s">
        <v>31</v>
      </c>
      <c r="B246" s="6" t="s">
        <v>30</v>
      </c>
      <c r="C246" s="6">
        <v>1</v>
      </c>
      <c r="D246" s="6">
        <v>2</v>
      </c>
      <c r="E246" s="6">
        <v>3</v>
      </c>
      <c r="F246" s="6">
        <v>4</v>
      </c>
      <c r="G246" s="44" t="s">
        <v>342</v>
      </c>
      <c r="H246" s="51" t="s">
        <v>355</v>
      </c>
      <c r="I246" s="4" t="s">
        <v>343</v>
      </c>
    </row>
    <row r="247" spans="1:9">
      <c r="A247" s="4">
        <v>1</v>
      </c>
      <c r="B247" s="16" t="s">
        <v>127</v>
      </c>
      <c r="C247" s="12">
        <f t="shared" ref="C247:H247" si="75">C248+C249+C250+C251+C252+C253+C254</f>
        <v>3880</v>
      </c>
      <c r="D247" s="12">
        <f t="shared" si="75"/>
        <v>2779.88</v>
      </c>
      <c r="E247" s="12">
        <f t="shared" si="75"/>
        <v>2076.4300000000003</v>
      </c>
      <c r="F247" s="12">
        <f t="shared" si="75"/>
        <v>703.45</v>
      </c>
      <c r="G247" s="12">
        <f t="shared" si="75"/>
        <v>2779.88</v>
      </c>
      <c r="H247" s="12">
        <f t="shared" si="75"/>
        <v>2693.1800000000003</v>
      </c>
      <c r="I247" s="300">
        <f>H247/G247*100</f>
        <v>96.881160337856315</v>
      </c>
    </row>
    <row r="248" spans="1:9">
      <c r="A248" s="3"/>
      <c r="B248" s="9" t="s">
        <v>55</v>
      </c>
      <c r="C248" s="11">
        <v>390</v>
      </c>
      <c r="D248" s="11">
        <v>10.95</v>
      </c>
      <c r="E248" s="11">
        <v>82</v>
      </c>
      <c r="F248" s="11">
        <v>-71.05</v>
      </c>
      <c r="G248" s="11">
        <f>E248+F248</f>
        <v>10.950000000000003</v>
      </c>
      <c r="H248" s="45">
        <v>11.67</v>
      </c>
      <c r="I248" s="301">
        <f>H248/G248*100</f>
        <v>106.57534246575339</v>
      </c>
    </row>
    <row r="249" spans="1:9">
      <c r="A249" s="3"/>
      <c r="B249" s="9" t="s">
        <v>56</v>
      </c>
      <c r="C249" s="11">
        <v>2400</v>
      </c>
      <c r="D249" s="11">
        <v>1920.8</v>
      </c>
      <c r="E249" s="11">
        <v>1321</v>
      </c>
      <c r="F249" s="11">
        <f>D249-E249</f>
        <v>599.79999999999995</v>
      </c>
      <c r="G249" s="11">
        <f t="shared" ref="G249:G255" si="76">E249+F249</f>
        <v>1920.8</v>
      </c>
      <c r="H249" s="45">
        <v>1923.13</v>
      </c>
      <c r="I249" s="301">
        <f t="shared" ref="I249:I282" si="77">H249/G249*100</f>
        <v>100.12130362349021</v>
      </c>
    </row>
    <row r="250" spans="1:9">
      <c r="A250" s="3"/>
      <c r="B250" s="9" t="s">
        <v>128</v>
      </c>
      <c r="C250" s="11">
        <v>235</v>
      </c>
      <c r="D250" s="11">
        <v>210.35</v>
      </c>
      <c r="E250" s="11">
        <v>147</v>
      </c>
      <c r="F250" s="11">
        <f t="shared" ref="F250:F256" si="78">D250-E250</f>
        <v>63.349999999999994</v>
      </c>
      <c r="G250" s="11">
        <f t="shared" si="76"/>
        <v>210.35</v>
      </c>
      <c r="H250" s="45">
        <v>211.3</v>
      </c>
      <c r="I250" s="301">
        <f t="shared" si="77"/>
        <v>100.45162823864987</v>
      </c>
    </row>
    <row r="251" spans="1:9">
      <c r="A251" s="3"/>
      <c r="B251" s="9" t="s">
        <v>129</v>
      </c>
      <c r="C251" s="11">
        <v>390</v>
      </c>
      <c r="D251" s="11">
        <v>278.8</v>
      </c>
      <c r="E251" s="11">
        <v>245.63</v>
      </c>
      <c r="F251" s="11">
        <f t="shared" si="78"/>
        <v>33.170000000000016</v>
      </c>
      <c r="G251" s="11">
        <f t="shared" si="76"/>
        <v>278.8</v>
      </c>
      <c r="H251" s="45">
        <v>184.69</v>
      </c>
      <c r="I251" s="301">
        <f t="shared" si="77"/>
        <v>66.244619799139159</v>
      </c>
    </row>
    <row r="252" spans="1:9">
      <c r="A252" s="3"/>
      <c r="B252" s="9" t="s">
        <v>130</v>
      </c>
      <c r="C252" s="11">
        <v>120</v>
      </c>
      <c r="D252" s="11">
        <v>109</v>
      </c>
      <c r="E252" s="11">
        <v>104</v>
      </c>
      <c r="F252" s="11">
        <f t="shared" si="78"/>
        <v>5</v>
      </c>
      <c r="G252" s="11">
        <f t="shared" si="76"/>
        <v>109</v>
      </c>
      <c r="H252" s="45">
        <v>120.29</v>
      </c>
      <c r="I252" s="301">
        <f t="shared" si="77"/>
        <v>110.35779816513762</v>
      </c>
    </row>
    <row r="253" spans="1:9">
      <c r="A253" s="3"/>
      <c r="B253" s="9" t="s">
        <v>131</v>
      </c>
      <c r="C253" s="11">
        <v>210</v>
      </c>
      <c r="D253" s="11">
        <v>226.34</v>
      </c>
      <c r="E253" s="11">
        <v>141</v>
      </c>
      <c r="F253" s="11">
        <f t="shared" si="78"/>
        <v>85.34</v>
      </c>
      <c r="G253" s="11">
        <f t="shared" si="76"/>
        <v>226.34</v>
      </c>
      <c r="H253" s="45">
        <v>217.58</v>
      </c>
      <c r="I253" s="301">
        <f t="shared" si="77"/>
        <v>96.129716355924728</v>
      </c>
    </row>
    <row r="254" spans="1:9">
      <c r="A254" s="3"/>
      <c r="B254" s="9" t="s">
        <v>132</v>
      </c>
      <c r="C254" s="11">
        <v>135</v>
      </c>
      <c r="D254" s="11">
        <v>23.64</v>
      </c>
      <c r="E254" s="11">
        <v>35.799999999999997</v>
      </c>
      <c r="F254" s="11">
        <f t="shared" si="78"/>
        <v>-12.159999999999997</v>
      </c>
      <c r="G254" s="11">
        <f t="shared" si="76"/>
        <v>23.64</v>
      </c>
      <c r="H254" s="45">
        <v>24.52</v>
      </c>
      <c r="I254" s="301">
        <f t="shared" si="77"/>
        <v>103.72250423011845</v>
      </c>
    </row>
    <row r="255" spans="1:9">
      <c r="A255" s="4">
        <v>2</v>
      </c>
      <c r="B255" s="16" t="s">
        <v>133</v>
      </c>
      <c r="C255" s="12">
        <v>6532</v>
      </c>
      <c r="D255" s="12">
        <v>6973.25</v>
      </c>
      <c r="E255" s="12">
        <v>3720.39</v>
      </c>
      <c r="F255" s="11">
        <f t="shared" si="78"/>
        <v>3252.86</v>
      </c>
      <c r="G255" s="12">
        <f t="shared" si="76"/>
        <v>6973.25</v>
      </c>
      <c r="H255" s="12">
        <v>6450.24</v>
      </c>
      <c r="I255" s="300">
        <f t="shared" si="77"/>
        <v>92.499766966622445</v>
      </c>
    </row>
    <row r="256" spans="1:9">
      <c r="A256" s="4">
        <v>3</v>
      </c>
      <c r="B256" s="16" t="s">
        <v>27</v>
      </c>
      <c r="C256" s="12">
        <v>0</v>
      </c>
      <c r="D256" s="12">
        <v>27.2</v>
      </c>
      <c r="E256" s="59">
        <v>0</v>
      </c>
      <c r="F256" s="11">
        <f t="shared" si="78"/>
        <v>27.2</v>
      </c>
      <c r="G256" s="12">
        <v>27.2</v>
      </c>
      <c r="H256" s="12">
        <v>14.98</v>
      </c>
      <c r="I256" s="300">
        <f t="shared" si="77"/>
        <v>55.07352941176471</v>
      </c>
    </row>
    <row r="257" spans="1:9">
      <c r="A257" s="23" t="s">
        <v>26</v>
      </c>
      <c r="B257" s="23" t="s">
        <v>25</v>
      </c>
      <c r="C257" s="24">
        <f>C247+C255</f>
        <v>10412</v>
      </c>
      <c r="D257" s="24">
        <f>D247+D255+D256</f>
        <v>9780.3300000000017</v>
      </c>
      <c r="E257" s="24">
        <f>E247+E255+E256</f>
        <v>5796.82</v>
      </c>
      <c r="F257" s="24">
        <f>F247+F255+F256</f>
        <v>3983.51</v>
      </c>
      <c r="G257" s="24">
        <f>G247+G255+G256</f>
        <v>9780.3300000000017</v>
      </c>
      <c r="H257" s="24">
        <f>H247+H255+H256</f>
        <v>9158.4</v>
      </c>
      <c r="I257" s="302">
        <f t="shared" si="77"/>
        <v>93.641012113088181</v>
      </c>
    </row>
    <row r="258" spans="1:9">
      <c r="A258" s="4">
        <v>1</v>
      </c>
      <c r="B258" s="16" t="s">
        <v>23</v>
      </c>
      <c r="C258" s="12">
        <f t="shared" ref="C258:H258" si="79">C259+C260</f>
        <v>634</v>
      </c>
      <c r="D258" s="12">
        <f t="shared" si="79"/>
        <v>750.34</v>
      </c>
      <c r="E258" s="12">
        <f t="shared" si="79"/>
        <v>403</v>
      </c>
      <c r="F258" s="12">
        <f t="shared" si="79"/>
        <v>347.34000000000003</v>
      </c>
      <c r="G258" s="12">
        <f t="shared" si="79"/>
        <v>750.34</v>
      </c>
      <c r="H258" s="12">
        <f t="shared" si="79"/>
        <v>703.36999999999989</v>
      </c>
      <c r="I258" s="300">
        <f t="shared" si="77"/>
        <v>93.740171122424485</v>
      </c>
    </row>
    <row r="259" spans="1:9">
      <c r="A259" s="4"/>
      <c r="B259" s="10" t="s">
        <v>37</v>
      </c>
      <c r="C259" s="59">
        <v>340</v>
      </c>
      <c r="D259" s="59">
        <v>385.74</v>
      </c>
      <c r="E259" s="59">
        <v>206</v>
      </c>
      <c r="F259" s="11">
        <f t="shared" ref="F259:F277" si="80">D259-E259</f>
        <v>179.74</v>
      </c>
      <c r="G259" s="11">
        <f>E259+F259</f>
        <v>385.74</v>
      </c>
      <c r="H259" s="45">
        <v>341.53</v>
      </c>
      <c r="I259" s="301">
        <f t="shared" si="77"/>
        <v>88.538912220666759</v>
      </c>
    </row>
    <row r="260" spans="1:9">
      <c r="A260" s="3"/>
      <c r="B260" s="10" t="s">
        <v>38</v>
      </c>
      <c r="C260" s="20">
        <v>294</v>
      </c>
      <c r="D260" s="20">
        <v>364.6</v>
      </c>
      <c r="E260" s="20">
        <v>197</v>
      </c>
      <c r="F260" s="11">
        <f t="shared" si="80"/>
        <v>167.60000000000002</v>
      </c>
      <c r="G260" s="11">
        <f>E260+F260</f>
        <v>364.6</v>
      </c>
      <c r="H260" s="45">
        <v>361.84</v>
      </c>
      <c r="I260" s="301">
        <f t="shared" si="77"/>
        <v>99.243006034009866</v>
      </c>
    </row>
    <row r="261" spans="1:9">
      <c r="A261" s="3"/>
      <c r="B261" s="66" t="s">
        <v>92</v>
      </c>
      <c r="C261" s="65">
        <v>634</v>
      </c>
      <c r="D261" s="65">
        <v>750.34</v>
      </c>
      <c r="E261" s="65">
        <v>403</v>
      </c>
      <c r="F261" s="63">
        <f t="shared" si="80"/>
        <v>347.34000000000003</v>
      </c>
      <c r="G261" s="63">
        <v>750.34</v>
      </c>
      <c r="H261" s="64">
        <v>703.38</v>
      </c>
      <c r="I261" s="301">
        <f t="shared" si="77"/>
        <v>93.741503851587268</v>
      </c>
    </row>
    <row r="262" spans="1:9">
      <c r="A262" s="4">
        <v>2</v>
      </c>
      <c r="B262" s="16" t="s">
        <v>21</v>
      </c>
      <c r="C262" s="12">
        <f>C263+C264</f>
        <v>4760</v>
      </c>
      <c r="D262" s="12">
        <f>D263+D264+D265</f>
        <v>4116.6000000000004</v>
      </c>
      <c r="E262" s="12">
        <f>E263+E264</f>
        <v>2513</v>
      </c>
      <c r="F262" s="12">
        <f>F263+F264+F265</f>
        <v>1603.6</v>
      </c>
      <c r="G262" s="12">
        <f>G263+G264+G265</f>
        <v>4116.6000000000004</v>
      </c>
      <c r="H262" s="12">
        <f>H263+H264+H265</f>
        <v>4105.9800000000005</v>
      </c>
      <c r="I262" s="300">
        <f t="shared" si="77"/>
        <v>99.742020113686053</v>
      </c>
    </row>
    <row r="263" spans="1:9">
      <c r="A263" s="3"/>
      <c r="B263" s="10" t="s">
        <v>37</v>
      </c>
      <c r="C263" s="13">
        <v>4020</v>
      </c>
      <c r="D263" s="13">
        <v>3437.5</v>
      </c>
      <c r="E263" s="13">
        <v>2128</v>
      </c>
      <c r="F263" s="13">
        <f t="shared" si="80"/>
        <v>1309.5</v>
      </c>
      <c r="G263" s="11">
        <f>E263+F263</f>
        <v>3437.5</v>
      </c>
      <c r="H263" s="45">
        <v>3431.69</v>
      </c>
      <c r="I263" s="301">
        <f t="shared" si="77"/>
        <v>99.830981818181812</v>
      </c>
    </row>
    <row r="264" spans="1:9">
      <c r="A264" s="3"/>
      <c r="B264" s="10" t="s">
        <v>38</v>
      </c>
      <c r="C264" s="13">
        <v>740</v>
      </c>
      <c r="D264" s="13">
        <v>689</v>
      </c>
      <c r="E264" s="13">
        <v>385</v>
      </c>
      <c r="F264" s="13">
        <f t="shared" si="80"/>
        <v>304</v>
      </c>
      <c r="G264" s="11">
        <f>E264+F264</f>
        <v>689</v>
      </c>
      <c r="H264" s="45">
        <v>684.28</v>
      </c>
      <c r="I264" s="301">
        <f t="shared" si="77"/>
        <v>99.314949201741655</v>
      </c>
    </row>
    <row r="265" spans="1:9">
      <c r="A265" s="3"/>
      <c r="B265" s="10" t="s">
        <v>48</v>
      </c>
      <c r="C265" s="13">
        <v>0</v>
      </c>
      <c r="D265" s="13">
        <v>-9.9</v>
      </c>
      <c r="E265" s="13">
        <v>0</v>
      </c>
      <c r="F265" s="13">
        <f t="shared" si="80"/>
        <v>-9.9</v>
      </c>
      <c r="G265" s="13">
        <v>-9.9</v>
      </c>
      <c r="H265" s="45">
        <v>-9.99</v>
      </c>
      <c r="I265" s="301">
        <v>0</v>
      </c>
    </row>
    <row r="266" spans="1:9">
      <c r="A266" s="3"/>
      <c r="B266" s="67" t="s">
        <v>96</v>
      </c>
      <c r="C266" s="68">
        <v>4760</v>
      </c>
      <c r="D266" s="68">
        <v>4116.6000000000004</v>
      </c>
      <c r="E266" s="68">
        <v>2513</v>
      </c>
      <c r="F266" s="68">
        <v>1603.6</v>
      </c>
      <c r="G266" s="68">
        <v>4026.6</v>
      </c>
      <c r="H266" s="64">
        <v>4105.8900000000003</v>
      </c>
      <c r="I266" s="301">
        <f t="shared" si="77"/>
        <v>101.96915511846223</v>
      </c>
    </row>
    <row r="267" spans="1:9">
      <c r="A267" s="4">
        <v>3</v>
      </c>
      <c r="B267" s="16" t="s">
        <v>18</v>
      </c>
      <c r="C267" s="12">
        <f t="shared" ref="C267:H267" si="81">C268+C269+C270</f>
        <v>4315</v>
      </c>
      <c r="D267" s="12">
        <f t="shared" si="81"/>
        <v>4240.6999999999989</v>
      </c>
      <c r="E267" s="12">
        <f t="shared" si="81"/>
        <v>2505.8200000000002</v>
      </c>
      <c r="F267" s="12">
        <f t="shared" si="81"/>
        <v>1734.8799999999997</v>
      </c>
      <c r="G267" s="12">
        <f t="shared" si="81"/>
        <v>4240.6999999999989</v>
      </c>
      <c r="H267" s="12">
        <f t="shared" si="81"/>
        <v>4147.26</v>
      </c>
      <c r="I267" s="300">
        <f t="shared" si="77"/>
        <v>97.796590185582602</v>
      </c>
    </row>
    <row r="268" spans="1:9">
      <c r="A268" s="3"/>
      <c r="B268" s="10" t="s">
        <v>37</v>
      </c>
      <c r="C268" s="13">
        <v>2313.5</v>
      </c>
      <c r="D268" s="13">
        <v>1928.08</v>
      </c>
      <c r="E268" s="13">
        <v>1287.9000000000001</v>
      </c>
      <c r="F268" s="13">
        <f t="shared" si="80"/>
        <v>640.17999999999984</v>
      </c>
      <c r="G268" s="11">
        <f t="shared" ref="G268:G276" si="82">E268+F268</f>
        <v>1928.08</v>
      </c>
      <c r="H268" s="45">
        <v>1886.06</v>
      </c>
      <c r="I268" s="301">
        <f t="shared" si="77"/>
        <v>97.820629849383849</v>
      </c>
    </row>
    <row r="269" spans="1:9">
      <c r="A269" s="3"/>
      <c r="B269" s="10" t="s">
        <v>38</v>
      </c>
      <c r="C269" s="13">
        <v>2003.6</v>
      </c>
      <c r="D269" s="13">
        <v>2314.7199999999998</v>
      </c>
      <c r="E269" s="13">
        <v>1220.02</v>
      </c>
      <c r="F269" s="13">
        <f t="shared" si="80"/>
        <v>1094.6999999999998</v>
      </c>
      <c r="G269" s="11">
        <f t="shared" si="82"/>
        <v>2314.7199999999998</v>
      </c>
      <c r="H269" s="45">
        <v>2263.1999999999998</v>
      </c>
      <c r="I269" s="301">
        <f t="shared" si="77"/>
        <v>97.774244833068352</v>
      </c>
    </row>
    <row r="270" spans="1:9">
      <c r="A270" s="3"/>
      <c r="B270" s="10" t="s">
        <v>48</v>
      </c>
      <c r="C270" s="13">
        <v>-2.1</v>
      </c>
      <c r="D270" s="13">
        <v>-2.1</v>
      </c>
      <c r="E270" s="13">
        <v>-2.1</v>
      </c>
      <c r="F270" s="13">
        <f t="shared" si="80"/>
        <v>0</v>
      </c>
      <c r="G270" s="11">
        <f t="shared" si="82"/>
        <v>-2.1</v>
      </c>
      <c r="H270" s="45">
        <v>-2</v>
      </c>
      <c r="I270" s="301">
        <v>0</v>
      </c>
    </row>
    <row r="271" spans="1:9">
      <c r="A271" s="3"/>
      <c r="B271" s="67" t="s">
        <v>103</v>
      </c>
      <c r="C271" s="68">
        <v>2160</v>
      </c>
      <c r="D271" s="68">
        <v>1822.31</v>
      </c>
      <c r="E271" s="68">
        <v>1180.5999999999999</v>
      </c>
      <c r="F271" s="68">
        <f t="shared" si="80"/>
        <v>641.71</v>
      </c>
      <c r="G271" s="63">
        <f t="shared" si="82"/>
        <v>1822.31</v>
      </c>
      <c r="H271" s="64">
        <v>1766.4</v>
      </c>
      <c r="I271" s="301">
        <f t="shared" si="77"/>
        <v>96.931916084530073</v>
      </c>
    </row>
    <row r="272" spans="1:9">
      <c r="A272" s="3"/>
      <c r="B272" s="67" t="s">
        <v>104</v>
      </c>
      <c r="C272" s="68">
        <v>435</v>
      </c>
      <c r="D272" s="68">
        <v>333.14</v>
      </c>
      <c r="E272" s="68">
        <v>220</v>
      </c>
      <c r="F272" s="68">
        <f t="shared" si="80"/>
        <v>113.13999999999999</v>
      </c>
      <c r="G272" s="63">
        <f t="shared" si="82"/>
        <v>333.14</v>
      </c>
      <c r="H272" s="64">
        <v>286.74</v>
      </c>
      <c r="I272" s="301">
        <f t="shared" si="77"/>
        <v>86.071921714594467</v>
      </c>
    </row>
    <row r="273" spans="1:9">
      <c r="A273" s="3"/>
      <c r="B273" s="67" t="s">
        <v>105</v>
      </c>
      <c r="C273" s="68">
        <v>1720</v>
      </c>
      <c r="D273" s="68">
        <v>2085.25</v>
      </c>
      <c r="E273" s="68">
        <v>1105.22</v>
      </c>
      <c r="F273" s="68">
        <f t="shared" si="80"/>
        <v>980.03</v>
      </c>
      <c r="G273" s="63">
        <f t="shared" si="82"/>
        <v>2085.25</v>
      </c>
      <c r="H273" s="64">
        <v>2094.12</v>
      </c>
      <c r="I273" s="301">
        <f t="shared" si="77"/>
        <v>100.42536866083202</v>
      </c>
    </row>
    <row r="274" spans="1:9">
      <c r="A274" s="4">
        <v>4</v>
      </c>
      <c r="B274" s="16" t="s">
        <v>17</v>
      </c>
      <c r="C274" s="12">
        <f t="shared" ref="C274:H274" si="83">C275+C276</f>
        <v>703</v>
      </c>
      <c r="D274" s="12">
        <f t="shared" si="83"/>
        <v>672.69</v>
      </c>
      <c r="E274" s="12">
        <f t="shared" si="83"/>
        <v>375</v>
      </c>
      <c r="F274" s="12">
        <f t="shared" si="83"/>
        <v>297.69</v>
      </c>
      <c r="G274" s="12">
        <f t="shared" si="83"/>
        <v>672.69</v>
      </c>
      <c r="H274" s="12">
        <f t="shared" si="83"/>
        <v>648.39</v>
      </c>
      <c r="I274" s="300">
        <f t="shared" si="77"/>
        <v>96.387637693439771</v>
      </c>
    </row>
    <row r="275" spans="1:9">
      <c r="A275" s="3"/>
      <c r="B275" s="10" t="s">
        <v>37</v>
      </c>
      <c r="C275" s="13">
        <v>289</v>
      </c>
      <c r="D275" s="13">
        <v>258.33999999999997</v>
      </c>
      <c r="E275" s="13">
        <v>154</v>
      </c>
      <c r="F275" s="13">
        <f t="shared" si="80"/>
        <v>104.33999999999997</v>
      </c>
      <c r="G275" s="13">
        <f t="shared" si="82"/>
        <v>258.33999999999997</v>
      </c>
      <c r="H275" s="45">
        <v>249.54</v>
      </c>
      <c r="I275" s="301">
        <f t="shared" si="77"/>
        <v>96.593636293256964</v>
      </c>
    </row>
    <row r="276" spans="1:9">
      <c r="A276" s="3"/>
      <c r="B276" s="10" t="s">
        <v>38</v>
      </c>
      <c r="C276" s="13">
        <v>414</v>
      </c>
      <c r="D276" s="13">
        <v>414.35</v>
      </c>
      <c r="E276" s="13">
        <v>221</v>
      </c>
      <c r="F276" s="13">
        <f t="shared" si="80"/>
        <v>193.35000000000002</v>
      </c>
      <c r="G276" s="13">
        <f t="shared" si="82"/>
        <v>414.35</v>
      </c>
      <c r="H276" s="45">
        <v>398.85</v>
      </c>
      <c r="I276" s="301">
        <f t="shared" si="77"/>
        <v>96.259201158440931</v>
      </c>
    </row>
    <row r="277" spans="1:9">
      <c r="A277" s="3"/>
      <c r="B277" s="67" t="s">
        <v>110</v>
      </c>
      <c r="C277" s="68">
        <v>703</v>
      </c>
      <c r="D277" s="68">
        <v>672.69</v>
      </c>
      <c r="E277" s="68">
        <v>375</v>
      </c>
      <c r="F277" s="13">
        <f t="shared" si="80"/>
        <v>297.69000000000005</v>
      </c>
      <c r="G277" s="68">
        <v>672.69</v>
      </c>
      <c r="H277" s="64">
        <v>648.39</v>
      </c>
      <c r="I277" s="301">
        <f t="shared" si="77"/>
        <v>96.387637693439771</v>
      </c>
    </row>
    <row r="278" spans="1:9">
      <c r="A278" s="23" t="s">
        <v>10</v>
      </c>
      <c r="B278" s="23" t="s">
        <v>9</v>
      </c>
      <c r="C278" s="24">
        <f t="shared" ref="C278:H278" si="84">C258+C262+C267+C274</f>
        <v>10412</v>
      </c>
      <c r="D278" s="24">
        <f t="shared" si="84"/>
        <v>9780.33</v>
      </c>
      <c r="E278" s="24">
        <f t="shared" si="84"/>
        <v>5796.82</v>
      </c>
      <c r="F278" s="24">
        <f t="shared" si="84"/>
        <v>3983.5099999999998</v>
      </c>
      <c r="G278" s="24">
        <f t="shared" si="84"/>
        <v>9780.33</v>
      </c>
      <c r="H278" s="24">
        <f t="shared" si="84"/>
        <v>9605</v>
      </c>
      <c r="I278" s="302">
        <f t="shared" si="77"/>
        <v>98.207320202897037</v>
      </c>
    </row>
    <row r="279" spans="1:9">
      <c r="A279" s="4" t="s">
        <v>8</v>
      </c>
      <c r="B279" s="4" t="s">
        <v>7</v>
      </c>
      <c r="C279" s="15">
        <f t="shared" ref="C279:H279" si="85">C257-C278</f>
        <v>0</v>
      </c>
      <c r="D279" s="15">
        <f t="shared" si="85"/>
        <v>0</v>
      </c>
      <c r="E279" s="15">
        <f t="shared" si="85"/>
        <v>0</v>
      </c>
      <c r="F279" s="15">
        <f t="shared" si="85"/>
        <v>0</v>
      </c>
      <c r="G279" s="15">
        <f t="shared" si="85"/>
        <v>0</v>
      </c>
      <c r="H279" s="15">
        <f t="shared" si="85"/>
        <v>-446.60000000000036</v>
      </c>
      <c r="I279" s="301">
        <v>0</v>
      </c>
    </row>
    <row r="280" spans="1:9">
      <c r="A280" s="23" t="s">
        <v>70</v>
      </c>
      <c r="B280" s="23" t="s">
        <v>69</v>
      </c>
      <c r="C280" s="24">
        <f t="shared" ref="C280:H280" si="86">C281+C282+C283</f>
        <v>10412</v>
      </c>
      <c r="D280" s="24">
        <f t="shared" si="86"/>
        <v>9780.33</v>
      </c>
      <c r="E280" s="24">
        <f t="shared" si="86"/>
        <v>5796.82</v>
      </c>
      <c r="F280" s="24">
        <f t="shared" si="86"/>
        <v>3983.5099999999998</v>
      </c>
      <c r="G280" s="24">
        <f t="shared" si="86"/>
        <v>9780.33</v>
      </c>
      <c r="H280" s="24">
        <f t="shared" si="86"/>
        <v>9605</v>
      </c>
      <c r="I280" s="302">
        <f t="shared" si="77"/>
        <v>98.207320202897037</v>
      </c>
    </row>
    <row r="281" spans="1:9">
      <c r="A281" s="3">
        <v>1</v>
      </c>
      <c r="B281" s="182" t="s">
        <v>37</v>
      </c>
      <c r="C281" s="15">
        <f t="shared" ref="C281:H281" si="87">C263+C268+C275+C259</f>
        <v>6962.5</v>
      </c>
      <c r="D281" s="15">
        <f t="shared" si="87"/>
        <v>6009.66</v>
      </c>
      <c r="E281" s="15">
        <f t="shared" si="87"/>
        <v>3775.9</v>
      </c>
      <c r="F281" s="15">
        <f t="shared" si="87"/>
        <v>2233.7600000000002</v>
      </c>
      <c r="G281" s="15">
        <f t="shared" si="87"/>
        <v>6009.66</v>
      </c>
      <c r="H281" s="15">
        <f t="shared" si="87"/>
        <v>5908.82</v>
      </c>
      <c r="I281" s="301">
        <f t="shared" si="77"/>
        <v>98.322034857213211</v>
      </c>
    </row>
    <row r="282" spans="1:9">
      <c r="A282" s="3">
        <v>2</v>
      </c>
      <c r="B282" s="2" t="s">
        <v>5</v>
      </c>
      <c r="C282" s="15">
        <f t="shared" ref="C282:H282" si="88">C260+C264+C269+C276</f>
        <v>3451.6</v>
      </c>
      <c r="D282" s="15">
        <f t="shared" si="88"/>
        <v>3782.6699999999996</v>
      </c>
      <c r="E282" s="15">
        <f t="shared" si="88"/>
        <v>2023.02</v>
      </c>
      <c r="F282" s="15">
        <f t="shared" si="88"/>
        <v>1759.6499999999996</v>
      </c>
      <c r="G282" s="15">
        <f t="shared" si="88"/>
        <v>3782.6699999999996</v>
      </c>
      <c r="H282" s="15">
        <f t="shared" si="88"/>
        <v>3708.1699999999996</v>
      </c>
      <c r="I282" s="301">
        <f t="shared" si="77"/>
        <v>98.030491689732386</v>
      </c>
    </row>
    <row r="283" spans="1:9">
      <c r="A283" s="3">
        <v>3</v>
      </c>
      <c r="B283" s="182" t="s">
        <v>49</v>
      </c>
      <c r="C283" s="15">
        <f t="shared" ref="C283:H283" si="89">C265+C270</f>
        <v>-2.1</v>
      </c>
      <c r="D283" s="15">
        <f t="shared" si="89"/>
        <v>-12</v>
      </c>
      <c r="E283" s="15">
        <f t="shared" si="89"/>
        <v>-2.1</v>
      </c>
      <c r="F283" s="15">
        <f t="shared" si="89"/>
        <v>-9.9</v>
      </c>
      <c r="G283" s="15">
        <f t="shared" si="89"/>
        <v>-12</v>
      </c>
      <c r="H283" s="15">
        <f t="shared" si="89"/>
        <v>-11.99</v>
      </c>
      <c r="I283" s="1"/>
    </row>
    <row r="285" spans="1:9">
      <c r="A285" s="298"/>
      <c r="B285" s="299" t="s">
        <v>424</v>
      </c>
      <c r="C285" s="299"/>
      <c r="D285" s="299"/>
      <c r="E285" s="298"/>
      <c r="F285" s="298"/>
      <c r="G285" s="298"/>
    </row>
    <row r="286" spans="1:9">
      <c r="G286" t="s">
        <v>76</v>
      </c>
    </row>
    <row r="287" spans="1:9">
      <c r="A287" s="8" t="s">
        <v>36</v>
      </c>
      <c r="B287" s="52" t="s">
        <v>35</v>
      </c>
      <c r="C287" s="48" t="s">
        <v>71</v>
      </c>
      <c r="D287" s="48" t="s">
        <v>71</v>
      </c>
      <c r="E287" s="48" t="s">
        <v>71</v>
      </c>
      <c r="F287" s="48" t="s">
        <v>71</v>
      </c>
      <c r="G287" s="60" t="s">
        <v>71</v>
      </c>
      <c r="H287" s="290" t="s">
        <v>34</v>
      </c>
      <c r="I287" s="291"/>
    </row>
    <row r="288" spans="1:9" ht="15">
      <c r="A288" s="47" t="s">
        <v>32</v>
      </c>
      <c r="B288" s="53"/>
      <c r="C288" s="49" t="s">
        <v>77</v>
      </c>
      <c r="D288" s="49" t="s">
        <v>321</v>
      </c>
      <c r="E288" s="49" t="s">
        <v>325</v>
      </c>
      <c r="F288" s="49" t="s">
        <v>401</v>
      </c>
      <c r="G288" s="61" t="s">
        <v>400</v>
      </c>
      <c r="H288" s="292" t="s">
        <v>430</v>
      </c>
      <c r="I288" s="293" t="s">
        <v>33</v>
      </c>
    </row>
    <row r="289" spans="1:9">
      <c r="A289" s="55"/>
      <c r="B289" s="54"/>
      <c r="C289" s="50" t="s">
        <v>245</v>
      </c>
      <c r="D289" s="50" t="s">
        <v>245</v>
      </c>
      <c r="E289" s="50" t="s">
        <v>245</v>
      </c>
      <c r="F289" s="50" t="s">
        <v>245</v>
      </c>
      <c r="G289" s="62" t="s">
        <v>245</v>
      </c>
      <c r="H289" s="294">
        <v>2010</v>
      </c>
      <c r="I289" s="51"/>
    </row>
    <row r="290" spans="1:9">
      <c r="A290" s="6" t="s">
        <v>31</v>
      </c>
      <c r="B290" s="6" t="s">
        <v>30</v>
      </c>
      <c r="C290" s="6">
        <v>1</v>
      </c>
      <c r="D290" s="6">
        <v>2</v>
      </c>
      <c r="E290" s="6">
        <v>3</v>
      </c>
      <c r="F290" s="6">
        <v>4</v>
      </c>
      <c r="G290" s="44" t="s">
        <v>342</v>
      </c>
      <c r="H290" s="51" t="s">
        <v>355</v>
      </c>
      <c r="I290" s="4" t="s">
        <v>343</v>
      </c>
    </row>
    <row r="291" spans="1:9">
      <c r="A291" s="4">
        <v>1</v>
      </c>
      <c r="B291" s="16" t="s">
        <v>127</v>
      </c>
      <c r="C291" s="12">
        <f t="shared" ref="C291:H291" si="90">C292+C294+C295+C296+C297+C298+C301+C293+C299+C300</f>
        <v>4205.34</v>
      </c>
      <c r="D291" s="12">
        <f t="shared" si="90"/>
        <v>4293.59</v>
      </c>
      <c r="E291" s="12">
        <f t="shared" si="90"/>
        <v>2561.8599999999997</v>
      </c>
      <c r="F291" s="12">
        <f t="shared" si="90"/>
        <v>1731.73</v>
      </c>
      <c r="G291" s="12">
        <f t="shared" si="90"/>
        <v>4293.59</v>
      </c>
      <c r="H291" s="12">
        <f t="shared" si="90"/>
        <v>3419.5600000000004</v>
      </c>
      <c r="I291" s="300">
        <f>H291/G291*100</f>
        <v>79.643375357218559</v>
      </c>
    </row>
    <row r="292" spans="1:9">
      <c r="A292" s="3"/>
      <c r="B292" s="9" t="s">
        <v>55</v>
      </c>
      <c r="C292" s="11">
        <v>835.54</v>
      </c>
      <c r="D292" s="11">
        <v>817.16</v>
      </c>
      <c r="E292" s="11">
        <v>487.26</v>
      </c>
      <c r="F292" s="11">
        <f t="shared" ref="F292:F301" si="91">D292-E292</f>
        <v>329.9</v>
      </c>
      <c r="G292" s="13">
        <f t="shared" ref="G292:G301" si="92">E292+F292</f>
        <v>817.16</v>
      </c>
      <c r="H292" s="45">
        <v>622.11</v>
      </c>
      <c r="I292" s="301">
        <f>H292/G292*100</f>
        <v>76.130745508835489</v>
      </c>
    </row>
    <row r="293" spans="1:9">
      <c r="A293" s="3"/>
      <c r="B293" s="9" t="s">
        <v>135</v>
      </c>
      <c r="C293" s="11">
        <v>250</v>
      </c>
      <c r="D293" s="11">
        <v>257</v>
      </c>
      <c r="E293" s="11">
        <v>129.1</v>
      </c>
      <c r="F293" s="11">
        <f t="shared" si="91"/>
        <v>127.9</v>
      </c>
      <c r="G293" s="13">
        <f t="shared" si="92"/>
        <v>257</v>
      </c>
      <c r="H293" s="45">
        <v>167.1</v>
      </c>
      <c r="I293" s="301">
        <f t="shared" ref="I293:I313" si="93">H293/G293*100</f>
        <v>65.019455252918291</v>
      </c>
    </row>
    <row r="294" spans="1:9">
      <c r="A294" s="3"/>
      <c r="B294" s="9" t="s">
        <v>136</v>
      </c>
      <c r="C294" s="11">
        <v>105.8</v>
      </c>
      <c r="D294" s="11">
        <v>136.80000000000001</v>
      </c>
      <c r="E294" s="11">
        <v>74.900000000000006</v>
      </c>
      <c r="F294" s="11">
        <f t="shared" si="91"/>
        <v>61.900000000000006</v>
      </c>
      <c r="G294" s="13">
        <f t="shared" si="92"/>
        <v>136.80000000000001</v>
      </c>
      <c r="H294" s="45">
        <v>95.52</v>
      </c>
      <c r="I294" s="301">
        <f t="shared" si="93"/>
        <v>69.824561403508767</v>
      </c>
    </row>
    <row r="295" spans="1:9">
      <c r="A295" s="3"/>
      <c r="B295" s="9" t="s">
        <v>137</v>
      </c>
      <c r="C295" s="11">
        <v>2455.5</v>
      </c>
      <c r="D295" s="11">
        <v>2521.5</v>
      </c>
      <c r="E295" s="11">
        <v>1531.5</v>
      </c>
      <c r="F295" s="11">
        <f t="shared" si="91"/>
        <v>990</v>
      </c>
      <c r="G295" s="13">
        <f t="shared" si="92"/>
        <v>2521.5</v>
      </c>
      <c r="H295" s="45">
        <v>2178.84</v>
      </c>
      <c r="I295" s="301">
        <f t="shared" si="93"/>
        <v>86.410469958358121</v>
      </c>
    </row>
    <row r="296" spans="1:9">
      <c r="A296" s="3"/>
      <c r="B296" s="9" t="s">
        <v>138</v>
      </c>
      <c r="C296" s="11">
        <v>40</v>
      </c>
      <c r="D296" s="11">
        <v>40</v>
      </c>
      <c r="E296" s="11">
        <v>23</v>
      </c>
      <c r="F296" s="11">
        <f t="shared" si="91"/>
        <v>17</v>
      </c>
      <c r="G296" s="13">
        <f t="shared" si="92"/>
        <v>40</v>
      </c>
      <c r="H296" s="45">
        <v>11.78</v>
      </c>
      <c r="I296" s="301">
        <f t="shared" si="93"/>
        <v>29.45</v>
      </c>
    </row>
    <row r="297" spans="1:9">
      <c r="A297" s="3"/>
      <c r="B297" s="9" t="s">
        <v>139</v>
      </c>
      <c r="C297" s="11">
        <v>10</v>
      </c>
      <c r="D297" s="11">
        <v>10</v>
      </c>
      <c r="E297" s="11">
        <v>4</v>
      </c>
      <c r="F297" s="11">
        <f t="shared" si="91"/>
        <v>6</v>
      </c>
      <c r="G297" s="13">
        <f t="shared" si="92"/>
        <v>10</v>
      </c>
      <c r="H297" s="45">
        <v>0.7</v>
      </c>
      <c r="I297" s="301">
        <f t="shared" si="93"/>
        <v>6.9999999999999991</v>
      </c>
    </row>
    <row r="298" spans="1:9">
      <c r="A298" s="3"/>
      <c r="B298" s="9" t="s">
        <v>140</v>
      </c>
      <c r="C298" s="11">
        <v>8</v>
      </c>
      <c r="D298" s="11">
        <v>8</v>
      </c>
      <c r="E298" s="11">
        <v>2.9</v>
      </c>
      <c r="F298" s="11">
        <f t="shared" si="91"/>
        <v>5.0999999999999996</v>
      </c>
      <c r="G298" s="13">
        <f t="shared" si="92"/>
        <v>8</v>
      </c>
      <c r="H298" s="45">
        <v>5.17</v>
      </c>
      <c r="I298" s="301">
        <f t="shared" si="93"/>
        <v>64.625</v>
      </c>
    </row>
    <row r="299" spans="1:9">
      <c r="A299" s="3"/>
      <c r="B299" s="9" t="s">
        <v>130</v>
      </c>
      <c r="C299" s="11">
        <v>237</v>
      </c>
      <c r="D299" s="11">
        <v>269.58</v>
      </c>
      <c r="E299" s="11">
        <v>152</v>
      </c>
      <c r="F299" s="11">
        <f t="shared" si="91"/>
        <v>117.57999999999998</v>
      </c>
      <c r="G299" s="13">
        <f t="shared" si="92"/>
        <v>269.58</v>
      </c>
      <c r="H299" s="45">
        <v>228.55</v>
      </c>
      <c r="I299" s="301">
        <f t="shared" si="93"/>
        <v>84.780028192002391</v>
      </c>
    </row>
    <row r="300" spans="1:9">
      <c r="A300" s="3"/>
      <c r="B300" s="9" t="s">
        <v>141</v>
      </c>
      <c r="C300" s="11">
        <v>1</v>
      </c>
      <c r="D300" s="11">
        <v>1</v>
      </c>
      <c r="E300" s="11">
        <v>1</v>
      </c>
      <c r="F300" s="11">
        <f t="shared" si="91"/>
        <v>0</v>
      </c>
      <c r="G300" s="13">
        <f t="shared" si="92"/>
        <v>1</v>
      </c>
      <c r="H300" s="45">
        <v>0</v>
      </c>
      <c r="I300" s="301">
        <f t="shared" si="93"/>
        <v>0</v>
      </c>
    </row>
    <row r="301" spans="1:9">
      <c r="A301" s="3"/>
      <c r="B301" s="9" t="s">
        <v>132</v>
      </c>
      <c r="C301" s="11">
        <v>262.5</v>
      </c>
      <c r="D301" s="11">
        <v>232.55</v>
      </c>
      <c r="E301" s="11">
        <v>156.19999999999999</v>
      </c>
      <c r="F301" s="11">
        <f t="shared" si="91"/>
        <v>76.350000000000023</v>
      </c>
      <c r="G301" s="13">
        <f t="shared" si="92"/>
        <v>232.55</v>
      </c>
      <c r="H301" s="45">
        <v>109.79</v>
      </c>
      <c r="I301" s="301">
        <f t="shared" si="93"/>
        <v>47.211352397333904</v>
      </c>
    </row>
    <row r="302" spans="1:9">
      <c r="A302" s="4">
        <v>2</v>
      </c>
      <c r="B302" s="16" t="s">
        <v>142</v>
      </c>
      <c r="C302" s="12">
        <v>3</v>
      </c>
      <c r="D302" s="12">
        <v>3</v>
      </c>
      <c r="E302" s="12">
        <v>3</v>
      </c>
      <c r="F302" s="12">
        <v>0</v>
      </c>
      <c r="G302" s="12">
        <v>3</v>
      </c>
      <c r="H302" s="12">
        <v>0.52</v>
      </c>
      <c r="I302" s="301">
        <f t="shared" si="93"/>
        <v>17.333333333333336</v>
      </c>
    </row>
    <row r="303" spans="1:9">
      <c r="A303" s="23" t="s">
        <v>26</v>
      </c>
      <c r="B303" s="23" t="s">
        <v>25</v>
      </c>
      <c r="C303" s="24">
        <f t="shared" ref="C303:H303" si="94">C291+C302</f>
        <v>4208.34</v>
      </c>
      <c r="D303" s="24">
        <f t="shared" si="94"/>
        <v>4296.59</v>
      </c>
      <c r="E303" s="24">
        <f t="shared" si="94"/>
        <v>2564.8599999999997</v>
      </c>
      <c r="F303" s="24">
        <f t="shared" si="94"/>
        <v>1731.73</v>
      </c>
      <c r="G303" s="24">
        <f t="shared" si="94"/>
        <v>4296.59</v>
      </c>
      <c r="H303" s="24">
        <f t="shared" si="94"/>
        <v>3420.0800000000004</v>
      </c>
      <c r="I303" s="302">
        <f t="shared" si="93"/>
        <v>79.599868733111606</v>
      </c>
    </row>
    <row r="304" spans="1:9">
      <c r="A304" s="4">
        <v>1</v>
      </c>
      <c r="B304" s="16" t="s">
        <v>20</v>
      </c>
      <c r="C304" s="12">
        <f>C305+C306+C307</f>
        <v>4208.34</v>
      </c>
      <c r="D304" s="12">
        <f>D305+D306+D307+D308</f>
        <v>4296.59</v>
      </c>
      <c r="E304" s="12">
        <f>E305+E306+E307+E308</f>
        <v>2564.86</v>
      </c>
      <c r="F304" s="12">
        <f>F305+F306+F307+F308</f>
        <v>1731.73</v>
      </c>
      <c r="G304" s="12">
        <f>G305+G306+G307+G308</f>
        <v>4296.59</v>
      </c>
      <c r="H304" s="12">
        <f>H305+H306+H307+H308</f>
        <v>3355.16</v>
      </c>
      <c r="I304" s="300">
        <f t="shared" si="93"/>
        <v>78.088903060333891</v>
      </c>
    </row>
    <row r="305" spans="1:9">
      <c r="A305" s="3"/>
      <c r="B305" s="10" t="s">
        <v>37</v>
      </c>
      <c r="C305" s="13">
        <v>281.04000000000002</v>
      </c>
      <c r="D305" s="13">
        <v>237.34</v>
      </c>
      <c r="E305" s="13">
        <v>157.28</v>
      </c>
      <c r="F305" s="13">
        <f t="shared" ref="F305:F312" si="95">D305-E305</f>
        <v>80.06</v>
      </c>
      <c r="G305" s="13">
        <f t="shared" ref="G305:G312" si="96">E305+F305</f>
        <v>237.34</v>
      </c>
      <c r="H305" s="45">
        <v>123.97</v>
      </c>
      <c r="I305" s="301">
        <f t="shared" si="93"/>
        <v>52.233083340355599</v>
      </c>
    </row>
    <row r="306" spans="1:9">
      <c r="A306" s="3"/>
      <c r="B306" s="10" t="s">
        <v>38</v>
      </c>
      <c r="C306" s="13">
        <v>3861.3</v>
      </c>
      <c r="D306" s="13">
        <v>3951.75</v>
      </c>
      <c r="E306" s="13">
        <v>2374.58</v>
      </c>
      <c r="F306" s="13">
        <f t="shared" si="95"/>
        <v>1577.17</v>
      </c>
      <c r="G306" s="13">
        <f t="shared" si="96"/>
        <v>3951.75</v>
      </c>
      <c r="H306" s="45">
        <v>3147.23</v>
      </c>
      <c r="I306" s="301">
        <f t="shared" si="93"/>
        <v>79.641424685266031</v>
      </c>
    </row>
    <row r="307" spans="1:9">
      <c r="A307" s="3"/>
      <c r="B307" s="10" t="s">
        <v>39</v>
      </c>
      <c r="C307" s="13">
        <v>66</v>
      </c>
      <c r="D307" s="13">
        <v>61.5</v>
      </c>
      <c r="E307" s="13">
        <v>33</v>
      </c>
      <c r="F307" s="13">
        <f t="shared" si="95"/>
        <v>28.5</v>
      </c>
      <c r="G307" s="13">
        <f t="shared" si="96"/>
        <v>61.5</v>
      </c>
      <c r="H307" s="45">
        <v>37.96</v>
      </c>
      <c r="I307" s="301">
        <f t="shared" si="93"/>
        <v>61.723577235772368</v>
      </c>
    </row>
    <row r="308" spans="1:9">
      <c r="A308" s="3"/>
      <c r="B308" s="10" t="s">
        <v>84</v>
      </c>
      <c r="C308" s="13">
        <v>0</v>
      </c>
      <c r="D308" s="13">
        <v>46</v>
      </c>
      <c r="E308" s="13">
        <v>0</v>
      </c>
      <c r="F308" s="13">
        <f t="shared" si="95"/>
        <v>46</v>
      </c>
      <c r="G308" s="13">
        <v>46</v>
      </c>
      <c r="H308" s="45">
        <v>46</v>
      </c>
      <c r="I308" s="301">
        <f t="shared" si="93"/>
        <v>100</v>
      </c>
    </row>
    <row r="309" spans="1:9">
      <c r="A309" s="3"/>
      <c r="B309" s="67" t="s">
        <v>98</v>
      </c>
      <c r="C309" s="68">
        <v>1853</v>
      </c>
      <c r="D309" s="68">
        <v>1877.53</v>
      </c>
      <c r="E309" s="68">
        <v>1193</v>
      </c>
      <c r="F309" s="68">
        <f t="shared" si="95"/>
        <v>684.53</v>
      </c>
      <c r="G309" s="68">
        <f t="shared" si="96"/>
        <v>1877.53</v>
      </c>
      <c r="H309" s="64">
        <v>1590.85</v>
      </c>
      <c r="I309" s="301">
        <f t="shared" si="93"/>
        <v>84.731002966663652</v>
      </c>
    </row>
    <row r="310" spans="1:9">
      <c r="A310" s="3"/>
      <c r="B310" s="67" t="s">
        <v>143</v>
      </c>
      <c r="C310" s="68">
        <v>265.2</v>
      </c>
      <c r="D310" s="68">
        <v>269.39999999999998</v>
      </c>
      <c r="E310" s="68">
        <v>158.1</v>
      </c>
      <c r="F310" s="68">
        <f t="shared" si="95"/>
        <v>111.29999999999998</v>
      </c>
      <c r="G310" s="68">
        <f t="shared" si="96"/>
        <v>269.39999999999998</v>
      </c>
      <c r="H310" s="64">
        <v>197.18</v>
      </c>
      <c r="I310" s="301">
        <f t="shared" si="93"/>
        <v>73.192279138827033</v>
      </c>
    </row>
    <row r="311" spans="1:9">
      <c r="A311" s="3"/>
      <c r="B311" s="67" t="s">
        <v>100</v>
      </c>
      <c r="C311" s="68">
        <v>2000.14</v>
      </c>
      <c r="D311" s="68">
        <v>2049.2800000000002</v>
      </c>
      <c r="E311" s="68">
        <v>1147.76</v>
      </c>
      <c r="F311" s="68">
        <f t="shared" si="95"/>
        <v>901.52000000000021</v>
      </c>
      <c r="G311" s="68">
        <f t="shared" si="96"/>
        <v>2049.2800000000002</v>
      </c>
      <c r="H311" s="64">
        <v>1467.27</v>
      </c>
      <c r="I311" s="301">
        <f t="shared" si="93"/>
        <v>71.599293410368517</v>
      </c>
    </row>
    <row r="312" spans="1:9">
      <c r="A312" s="3"/>
      <c r="B312" s="67" t="s">
        <v>101</v>
      </c>
      <c r="C312" s="68">
        <v>90</v>
      </c>
      <c r="D312" s="68">
        <v>100.38</v>
      </c>
      <c r="E312" s="68">
        <v>56</v>
      </c>
      <c r="F312" s="68">
        <f t="shared" si="95"/>
        <v>44.379999999999995</v>
      </c>
      <c r="G312" s="68">
        <f t="shared" si="96"/>
        <v>100.38</v>
      </c>
      <c r="H312" s="64">
        <v>99.86</v>
      </c>
      <c r="I312" s="301">
        <f t="shared" si="93"/>
        <v>99.481968519625426</v>
      </c>
    </row>
    <row r="313" spans="1:9">
      <c r="A313" s="23" t="s">
        <v>10</v>
      </c>
      <c r="B313" s="23" t="s">
        <v>9</v>
      </c>
      <c r="C313" s="24">
        <f t="shared" ref="C313:H313" si="97">C304</f>
        <v>4208.34</v>
      </c>
      <c r="D313" s="24">
        <f t="shared" si="97"/>
        <v>4296.59</v>
      </c>
      <c r="E313" s="24">
        <f t="shared" si="97"/>
        <v>2564.86</v>
      </c>
      <c r="F313" s="24">
        <f t="shared" si="97"/>
        <v>1731.73</v>
      </c>
      <c r="G313" s="24">
        <f t="shared" si="97"/>
        <v>4296.59</v>
      </c>
      <c r="H313" s="24">
        <f t="shared" si="97"/>
        <v>3355.16</v>
      </c>
      <c r="I313" s="302">
        <f t="shared" si="93"/>
        <v>78.088903060333891</v>
      </c>
    </row>
    <row r="314" spans="1:9">
      <c r="A314" s="4" t="s">
        <v>8</v>
      </c>
      <c r="B314" s="4" t="s">
        <v>7</v>
      </c>
      <c r="C314" s="15">
        <f t="shared" ref="C314:H314" si="98">C303-C313</f>
        <v>0</v>
      </c>
      <c r="D314" s="15">
        <f t="shared" si="98"/>
        <v>0</v>
      </c>
      <c r="E314" s="15">
        <f t="shared" si="98"/>
        <v>0</v>
      </c>
      <c r="F314" s="15">
        <f t="shared" si="98"/>
        <v>0</v>
      </c>
      <c r="G314" s="15">
        <f t="shared" si="98"/>
        <v>0</v>
      </c>
      <c r="H314" s="15">
        <f t="shared" si="98"/>
        <v>64.920000000000528</v>
      </c>
      <c r="I314" s="301">
        <v>0</v>
      </c>
    </row>
    <row r="315" spans="1:9">
      <c r="A315" s="23" t="s">
        <v>70</v>
      </c>
      <c r="B315" s="23" t="s">
        <v>69</v>
      </c>
      <c r="C315" s="24">
        <f t="shared" ref="C315:H315" si="99">C316+C317+C319+C318</f>
        <v>4208.34</v>
      </c>
      <c r="D315" s="24">
        <f t="shared" si="99"/>
        <v>4296.59</v>
      </c>
      <c r="E315" s="24">
        <f t="shared" si="99"/>
        <v>2564.86</v>
      </c>
      <c r="F315" s="24">
        <f t="shared" si="99"/>
        <v>1731.73</v>
      </c>
      <c r="G315" s="24">
        <f t="shared" si="99"/>
        <v>4296.59</v>
      </c>
      <c r="H315" s="24">
        <f t="shared" si="99"/>
        <v>3355.16</v>
      </c>
      <c r="I315" s="302">
        <f>H315/G315*100</f>
        <v>78.088903060333891</v>
      </c>
    </row>
    <row r="316" spans="1:9">
      <c r="A316" s="3">
        <v>1</v>
      </c>
      <c r="B316" s="2" t="s">
        <v>6</v>
      </c>
      <c r="C316" s="15">
        <f t="shared" ref="C316:H319" si="100">C305</f>
        <v>281.04000000000002</v>
      </c>
      <c r="D316" s="15">
        <f t="shared" si="100"/>
        <v>237.34</v>
      </c>
      <c r="E316" s="15">
        <f t="shared" si="100"/>
        <v>157.28</v>
      </c>
      <c r="F316" s="15">
        <f t="shared" si="100"/>
        <v>80.06</v>
      </c>
      <c r="G316" s="15">
        <f t="shared" si="100"/>
        <v>237.34</v>
      </c>
      <c r="H316" s="15">
        <f t="shared" si="100"/>
        <v>123.97</v>
      </c>
      <c r="I316" s="301">
        <f>H316/G316*100</f>
        <v>52.233083340355599</v>
      </c>
    </row>
    <row r="317" spans="1:9">
      <c r="A317" s="3">
        <v>2</v>
      </c>
      <c r="B317" s="2" t="s">
        <v>5</v>
      </c>
      <c r="C317" s="15">
        <f t="shared" si="100"/>
        <v>3861.3</v>
      </c>
      <c r="D317" s="15">
        <f t="shared" si="100"/>
        <v>3951.75</v>
      </c>
      <c r="E317" s="15">
        <f t="shared" si="100"/>
        <v>2374.58</v>
      </c>
      <c r="F317" s="15">
        <f t="shared" si="100"/>
        <v>1577.17</v>
      </c>
      <c r="G317" s="15">
        <f t="shared" si="100"/>
        <v>3951.75</v>
      </c>
      <c r="H317" s="15">
        <f t="shared" si="100"/>
        <v>3147.23</v>
      </c>
      <c r="I317" s="301">
        <f>H317/G317*100</f>
        <v>79.641424685266031</v>
      </c>
    </row>
    <row r="318" spans="1:9">
      <c r="A318" s="3">
        <v>3</v>
      </c>
      <c r="B318" s="1" t="s">
        <v>1</v>
      </c>
      <c r="C318" s="15">
        <f t="shared" si="100"/>
        <v>66</v>
      </c>
      <c r="D318" s="15">
        <f t="shared" si="100"/>
        <v>61.5</v>
      </c>
      <c r="E318" s="15">
        <f t="shared" si="100"/>
        <v>33</v>
      </c>
      <c r="F318" s="15">
        <f t="shared" si="100"/>
        <v>28.5</v>
      </c>
      <c r="G318" s="15">
        <f t="shared" si="100"/>
        <v>61.5</v>
      </c>
      <c r="H318" s="15">
        <f t="shared" si="100"/>
        <v>37.96</v>
      </c>
      <c r="I318" s="301">
        <f>H318/G318*100</f>
        <v>61.723577235772368</v>
      </c>
    </row>
    <row r="319" spans="1:9">
      <c r="A319" s="3">
        <v>4</v>
      </c>
      <c r="B319" s="1" t="s">
        <v>134</v>
      </c>
      <c r="C319" s="15">
        <f t="shared" si="100"/>
        <v>0</v>
      </c>
      <c r="D319" s="15">
        <f t="shared" si="100"/>
        <v>46</v>
      </c>
      <c r="E319" s="15">
        <f t="shared" si="100"/>
        <v>0</v>
      </c>
      <c r="F319" s="15">
        <f t="shared" si="100"/>
        <v>46</v>
      </c>
      <c r="G319" s="15">
        <v>46</v>
      </c>
      <c r="H319" s="15">
        <f t="shared" si="100"/>
        <v>46</v>
      </c>
      <c r="I319" s="301">
        <f>H319/G319*100</f>
        <v>100</v>
      </c>
    </row>
    <row r="321" spans="1:9">
      <c r="A321" s="298"/>
      <c r="B321" s="299" t="s">
        <v>425</v>
      </c>
      <c r="C321" s="298"/>
      <c r="D321" s="298"/>
      <c r="E321" s="298"/>
      <c r="F321" s="298"/>
      <c r="G321" s="298"/>
      <c r="H321" s="298"/>
    </row>
    <row r="322" spans="1:9">
      <c r="A322" s="298"/>
      <c r="B322" s="299"/>
      <c r="C322" s="298"/>
      <c r="D322" s="298"/>
      <c r="E322" s="298"/>
      <c r="F322" s="298"/>
      <c r="G322" t="s">
        <v>76</v>
      </c>
      <c r="H322" s="298"/>
    </row>
    <row r="323" spans="1:9">
      <c r="A323" s="8" t="s">
        <v>36</v>
      </c>
      <c r="B323" s="52" t="s">
        <v>35</v>
      </c>
      <c r="C323" s="48" t="s">
        <v>71</v>
      </c>
      <c r="D323" s="48" t="s">
        <v>71</v>
      </c>
      <c r="E323" s="48" t="s">
        <v>71</v>
      </c>
      <c r="F323" s="48" t="s">
        <v>71</v>
      </c>
      <c r="G323" s="60" t="s">
        <v>71</v>
      </c>
      <c r="H323" s="290" t="s">
        <v>34</v>
      </c>
      <c r="I323" s="291"/>
    </row>
    <row r="324" spans="1:9" ht="15">
      <c r="A324" s="47" t="s">
        <v>32</v>
      </c>
      <c r="B324" s="53"/>
      <c r="C324" s="49" t="s">
        <v>77</v>
      </c>
      <c r="D324" s="49" t="s">
        <v>321</v>
      </c>
      <c r="E324" s="49" t="s">
        <v>325</v>
      </c>
      <c r="F324" s="49" t="s">
        <v>401</v>
      </c>
      <c r="G324" s="61" t="s">
        <v>400</v>
      </c>
      <c r="H324" s="292" t="s">
        <v>430</v>
      </c>
      <c r="I324" s="293" t="s">
        <v>33</v>
      </c>
    </row>
    <row r="325" spans="1:9">
      <c r="A325" s="55"/>
      <c r="B325" s="54"/>
      <c r="C325" s="50" t="s">
        <v>245</v>
      </c>
      <c r="D325" s="50" t="s">
        <v>245</v>
      </c>
      <c r="E325" s="50" t="s">
        <v>245</v>
      </c>
      <c r="F325" s="50" t="s">
        <v>245</v>
      </c>
      <c r="G325" s="62" t="s">
        <v>245</v>
      </c>
      <c r="H325" s="294">
        <v>2010</v>
      </c>
      <c r="I325" s="51"/>
    </row>
    <row r="326" spans="1:9">
      <c r="A326" s="6" t="s">
        <v>31</v>
      </c>
      <c r="B326" s="6" t="s">
        <v>30</v>
      </c>
      <c r="C326" s="6">
        <v>1</v>
      </c>
      <c r="D326" s="6">
        <v>2</v>
      </c>
      <c r="E326" s="6">
        <v>3</v>
      </c>
      <c r="F326" s="6">
        <v>4</v>
      </c>
      <c r="G326" s="44" t="s">
        <v>342</v>
      </c>
      <c r="H326" s="51" t="s">
        <v>355</v>
      </c>
      <c r="I326" s="4" t="s">
        <v>343</v>
      </c>
    </row>
    <row r="327" spans="1:9">
      <c r="A327" s="4">
        <v>1</v>
      </c>
      <c r="B327" s="16" t="s">
        <v>127</v>
      </c>
      <c r="C327" s="12">
        <f t="shared" ref="C327:H327" si="101">C328+C329</f>
        <v>1678.01</v>
      </c>
      <c r="D327" s="12">
        <f t="shared" si="101"/>
        <v>1678.01</v>
      </c>
      <c r="E327" s="12">
        <f t="shared" si="101"/>
        <v>1678.01</v>
      </c>
      <c r="F327" s="12">
        <f t="shared" si="101"/>
        <v>0</v>
      </c>
      <c r="G327" s="12">
        <f t="shared" si="101"/>
        <v>1678.01</v>
      </c>
      <c r="H327" s="12">
        <f t="shared" si="101"/>
        <v>3.69</v>
      </c>
      <c r="I327" s="300">
        <f t="shared" ref="I327:I343" si="102">H327/G327*100</f>
        <v>0.2199033378823726</v>
      </c>
    </row>
    <row r="328" spans="1:9">
      <c r="A328" s="3"/>
      <c r="B328" s="9" t="s">
        <v>144</v>
      </c>
      <c r="C328" s="11">
        <v>273.07</v>
      </c>
      <c r="D328" s="11">
        <v>273.07</v>
      </c>
      <c r="E328" s="11">
        <v>273.07</v>
      </c>
      <c r="F328" s="11">
        <v>0</v>
      </c>
      <c r="G328" s="68">
        <f>E328+F328</f>
        <v>273.07</v>
      </c>
      <c r="H328" s="45">
        <v>0</v>
      </c>
      <c r="I328" s="301">
        <f t="shared" si="102"/>
        <v>0</v>
      </c>
    </row>
    <row r="329" spans="1:9">
      <c r="A329" s="3"/>
      <c r="B329" s="9" t="s">
        <v>145</v>
      </c>
      <c r="C329" s="11">
        <v>1404.94</v>
      </c>
      <c r="D329" s="11">
        <v>1404.94</v>
      </c>
      <c r="E329" s="11">
        <v>1404.94</v>
      </c>
      <c r="F329" s="11">
        <v>0</v>
      </c>
      <c r="G329" s="68">
        <f>E329+F329</f>
        <v>1404.94</v>
      </c>
      <c r="H329" s="45">
        <v>3.69</v>
      </c>
      <c r="I329" s="301">
        <f t="shared" si="102"/>
        <v>0.26264466809970533</v>
      </c>
    </row>
    <row r="330" spans="1:9">
      <c r="A330" s="23" t="s">
        <v>26</v>
      </c>
      <c r="B330" s="23" t="s">
        <v>25</v>
      </c>
      <c r="C330" s="24">
        <f t="shared" ref="C330:H330" si="103">C327</f>
        <v>1678.01</v>
      </c>
      <c r="D330" s="24">
        <f t="shared" si="103"/>
        <v>1678.01</v>
      </c>
      <c r="E330" s="24">
        <f t="shared" si="103"/>
        <v>1678.01</v>
      </c>
      <c r="F330" s="24">
        <f t="shared" si="103"/>
        <v>0</v>
      </c>
      <c r="G330" s="24">
        <f t="shared" si="103"/>
        <v>1678.01</v>
      </c>
      <c r="H330" s="24">
        <f t="shared" si="103"/>
        <v>3.69</v>
      </c>
      <c r="I330" s="302">
        <f t="shared" si="102"/>
        <v>0.2199033378823726</v>
      </c>
    </row>
    <row r="331" spans="1:9">
      <c r="A331" s="4">
        <v>1</v>
      </c>
      <c r="B331" s="16" t="s">
        <v>72</v>
      </c>
      <c r="C331" s="12">
        <f t="shared" ref="C331:H331" si="104">C332</f>
        <v>431.91</v>
      </c>
      <c r="D331" s="12">
        <f t="shared" si="104"/>
        <v>431.91</v>
      </c>
      <c r="E331" s="12">
        <f t="shared" si="104"/>
        <v>431.91</v>
      </c>
      <c r="F331" s="12">
        <f t="shared" si="104"/>
        <v>0</v>
      </c>
      <c r="G331" s="12">
        <f t="shared" si="104"/>
        <v>431.91</v>
      </c>
      <c r="H331" s="12">
        <f t="shared" si="104"/>
        <v>0</v>
      </c>
      <c r="I331" s="300">
        <f t="shared" si="102"/>
        <v>0</v>
      </c>
    </row>
    <row r="332" spans="1:9">
      <c r="A332" s="3"/>
      <c r="B332" s="10" t="s">
        <v>147</v>
      </c>
      <c r="C332" s="13">
        <v>431.91</v>
      </c>
      <c r="D332" s="13">
        <v>431.91</v>
      </c>
      <c r="E332" s="13">
        <v>431.91</v>
      </c>
      <c r="F332" s="13">
        <v>0</v>
      </c>
      <c r="G332" s="33">
        <f>E332+F332</f>
        <v>431.91</v>
      </c>
      <c r="H332" s="45">
        <v>0</v>
      </c>
      <c r="I332" s="301">
        <f t="shared" si="102"/>
        <v>0</v>
      </c>
    </row>
    <row r="333" spans="1:9">
      <c r="A333" s="3"/>
      <c r="B333" s="67" t="s">
        <v>146</v>
      </c>
      <c r="C333" s="68">
        <v>431.91</v>
      </c>
      <c r="D333" s="68">
        <v>431.91</v>
      </c>
      <c r="E333" s="68">
        <v>431.91</v>
      </c>
      <c r="F333" s="68">
        <v>0</v>
      </c>
      <c r="G333" s="68">
        <f>E333+F333</f>
        <v>431.91</v>
      </c>
      <c r="H333" s="64">
        <v>0</v>
      </c>
      <c r="I333" s="301">
        <f t="shared" si="102"/>
        <v>0</v>
      </c>
    </row>
    <row r="334" spans="1:9" s="22" customFormat="1">
      <c r="A334" s="4">
        <v>2</v>
      </c>
      <c r="B334" s="31" t="s">
        <v>17</v>
      </c>
      <c r="C334" s="196">
        <v>223.03</v>
      </c>
      <c r="D334" s="196">
        <v>223.03</v>
      </c>
      <c r="E334" s="196">
        <v>223.03</v>
      </c>
      <c r="F334" s="196">
        <v>0</v>
      </c>
      <c r="G334" s="196">
        <f>E334+F334</f>
        <v>223.03</v>
      </c>
      <c r="H334" s="18">
        <v>223.03</v>
      </c>
      <c r="I334" s="300">
        <f t="shared" si="102"/>
        <v>100</v>
      </c>
    </row>
    <row r="335" spans="1:9">
      <c r="A335" s="3"/>
      <c r="B335" s="2" t="s">
        <v>307</v>
      </c>
      <c r="C335" s="33">
        <v>223.03</v>
      </c>
      <c r="D335" s="33">
        <v>223.03</v>
      </c>
      <c r="E335" s="33">
        <v>223.03</v>
      </c>
      <c r="F335" s="33">
        <v>0</v>
      </c>
      <c r="G335" s="33">
        <f>E335+F335</f>
        <v>223.03</v>
      </c>
      <c r="H335" s="45">
        <v>223.03</v>
      </c>
      <c r="I335" s="301">
        <f t="shared" si="102"/>
        <v>100</v>
      </c>
    </row>
    <row r="336" spans="1:9">
      <c r="A336" s="3"/>
      <c r="B336" s="67" t="s">
        <v>311</v>
      </c>
      <c r="C336" s="68">
        <v>223.03</v>
      </c>
      <c r="D336" s="68">
        <v>223.03</v>
      </c>
      <c r="E336" s="68">
        <v>223.03</v>
      </c>
      <c r="F336" s="68">
        <v>0</v>
      </c>
      <c r="G336" s="33">
        <f>E336+F336</f>
        <v>223.03</v>
      </c>
      <c r="H336" s="64">
        <v>223.03</v>
      </c>
      <c r="I336" s="301">
        <f t="shared" si="102"/>
        <v>100</v>
      </c>
    </row>
    <row r="337" spans="1:9">
      <c r="A337" s="4">
        <v>2</v>
      </c>
      <c r="B337" s="31" t="s">
        <v>16</v>
      </c>
      <c r="C337" s="12">
        <f t="shared" ref="C337:H337" si="105">C338+C339</f>
        <v>1023.0699999999999</v>
      </c>
      <c r="D337" s="12">
        <f t="shared" si="105"/>
        <v>1023.0699999999999</v>
      </c>
      <c r="E337" s="12">
        <f t="shared" si="105"/>
        <v>1023.0699999999999</v>
      </c>
      <c r="F337" s="12">
        <f t="shared" si="105"/>
        <v>0</v>
      </c>
      <c r="G337" s="12">
        <f t="shared" si="105"/>
        <v>1023.0699999999999</v>
      </c>
      <c r="H337" s="12">
        <f t="shared" si="105"/>
        <v>496.34</v>
      </c>
      <c r="I337" s="300">
        <f t="shared" si="102"/>
        <v>48.514764385623664</v>
      </c>
    </row>
    <row r="338" spans="1:9">
      <c r="A338" s="3"/>
      <c r="B338" s="69" t="s">
        <v>148</v>
      </c>
      <c r="C338" s="33">
        <v>750</v>
      </c>
      <c r="D338" s="33">
        <v>750</v>
      </c>
      <c r="E338" s="33">
        <v>750</v>
      </c>
      <c r="F338" s="33">
        <v>0</v>
      </c>
      <c r="G338" s="33">
        <f>E338+F338</f>
        <v>750</v>
      </c>
      <c r="H338" s="45">
        <v>496.34</v>
      </c>
      <c r="I338" s="301">
        <f t="shared" si="102"/>
        <v>66.178666666666658</v>
      </c>
    </row>
    <row r="339" spans="1:9">
      <c r="A339" s="3"/>
      <c r="B339" s="69" t="s">
        <v>84</v>
      </c>
      <c r="C339" s="33">
        <v>273.07</v>
      </c>
      <c r="D339" s="33">
        <v>273.07</v>
      </c>
      <c r="E339" s="33">
        <v>273.07</v>
      </c>
      <c r="F339" s="33">
        <v>0</v>
      </c>
      <c r="G339" s="68">
        <f>E339+F339</f>
        <v>273.07</v>
      </c>
      <c r="H339" s="45">
        <v>0</v>
      </c>
      <c r="I339" s="301">
        <f t="shared" si="102"/>
        <v>0</v>
      </c>
    </row>
    <row r="340" spans="1:9">
      <c r="A340" s="3"/>
      <c r="B340" s="67" t="s">
        <v>149</v>
      </c>
      <c r="C340" s="68">
        <v>273.07</v>
      </c>
      <c r="D340" s="68">
        <v>273.07</v>
      </c>
      <c r="E340" s="68">
        <v>273.07</v>
      </c>
      <c r="F340" s="68">
        <v>0</v>
      </c>
      <c r="G340" s="68">
        <f>E340+F340</f>
        <v>273.07</v>
      </c>
      <c r="H340" s="64">
        <v>0</v>
      </c>
      <c r="I340" s="301">
        <f t="shared" si="102"/>
        <v>0</v>
      </c>
    </row>
    <row r="341" spans="1:9">
      <c r="A341" s="3"/>
      <c r="B341" s="67" t="s">
        <v>150</v>
      </c>
      <c r="C341" s="68">
        <v>450</v>
      </c>
      <c r="D341" s="68">
        <v>450</v>
      </c>
      <c r="E341" s="68">
        <v>450</v>
      </c>
      <c r="F341" s="68">
        <v>0</v>
      </c>
      <c r="G341" s="68">
        <f>E341+F341</f>
        <v>450</v>
      </c>
      <c r="H341" s="64">
        <v>232.59</v>
      </c>
      <c r="I341" s="301">
        <f t="shared" si="102"/>
        <v>51.686666666666667</v>
      </c>
    </row>
    <row r="342" spans="1:9">
      <c r="A342" s="3"/>
      <c r="B342" s="67" t="s">
        <v>151</v>
      </c>
      <c r="C342" s="68">
        <v>300</v>
      </c>
      <c r="D342" s="68">
        <v>300</v>
      </c>
      <c r="E342" s="68">
        <v>300</v>
      </c>
      <c r="F342" s="68">
        <v>0</v>
      </c>
      <c r="G342" s="68">
        <f>E342+F342</f>
        <v>300</v>
      </c>
      <c r="H342" s="64">
        <v>263.75</v>
      </c>
      <c r="I342" s="301">
        <f t="shared" si="102"/>
        <v>87.916666666666671</v>
      </c>
    </row>
    <row r="343" spans="1:9">
      <c r="A343" s="23" t="s">
        <v>10</v>
      </c>
      <c r="B343" s="23" t="s">
        <v>9</v>
      </c>
      <c r="C343" s="24">
        <f t="shared" ref="C343:H343" si="106">C331+C337+C334</f>
        <v>1678.01</v>
      </c>
      <c r="D343" s="24">
        <f t="shared" si="106"/>
        <v>1678.01</v>
      </c>
      <c r="E343" s="24">
        <f t="shared" si="106"/>
        <v>1678.01</v>
      </c>
      <c r="F343" s="24">
        <f t="shared" si="106"/>
        <v>0</v>
      </c>
      <c r="G343" s="24">
        <f t="shared" si="106"/>
        <v>1678.01</v>
      </c>
      <c r="H343" s="24">
        <f t="shared" si="106"/>
        <v>719.37</v>
      </c>
      <c r="I343" s="302">
        <f t="shared" si="102"/>
        <v>42.870423894970827</v>
      </c>
    </row>
    <row r="344" spans="1:9">
      <c r="A344" s="4" t="s">
        <v>8</v>
      </c>
      <c r="B344" s="4" t="s">
        <v>7</v>
      </c>
      <c r="C344" s="15">
        <f t="shared" ref="C344:H344" si="107">C330-C343</f>
        <v>0</v>
      </c>
      <c r="D344" s="15">
        <f t="shared" si="107"/>
        <v>0</v>
      </c>
      <c r="E344" s="15">
        <f t="shared" si="107"/>
        <v>0</v>
      </c>
      <c r="F344" s="15">
        <f t="shared" si="107"/>
        <v>0</v>
      </c>
      <c r="G344" s="15">
        <f t="shared" si="107"/>
        <v>0</v>
      </c>
      <c r="H344" s="15">
        <f t="shared" si="107"/>
        <v>-715.68</v>
      </c>
      <c r="I344" s="301">
        <v>0</v>
      </c>
    </row>
    <row r="345" spans="1:9">
      <c r="A345" s="23" t="s">
        <v>70</v>
      </c>
      <c r="B345" s="23" t="s">
        <v>69</v>
      </c>
      <c r="C345" s="24">
        <f t="shared" ref="C345:H345" si="108">C346+C349+C348+C347</f>
        <v>1678.01</v>
      </c>
      <c r="D345" s="24">
        <f t="shared" si="108"/>
        <v>1678.01</v>
      </c>
      <c r="E345" s="24">
        <f t="shared" si="108"/>
        <v>1678.01</v>
      </c>
      <c r="F345" s="24">
        <f t="shared" si="108"/>
        <v>0</v>
      </c>
      <c r="G345" s="24">
        <f t="shared" si="108"/>
        <v>1678.01</v>
      </c>
      <c r="H345" s="24">
        <f t="shared" si="108"/>
        <v>719.37</v>
      </c>
      <c r="I345" s="302">
        <f>H345/G345*100</f>
        <v>42.870423894970827</v>
      </c>
    </row>
    <row r="346" spans="1:9">
      <c r="A346" s="3">
        <v>1</v>
      </c>
      <c r="B346" s="2" t="s">
        <v>5</v>
      </c>
      <c r="C346" s="15">
        <f t="shared" ref="C346:H346" si="109">C338</f>
        <v>750</v>
      </c>
      <c r="D346" s="15">
        <f t="shared" si="109"/>
        <v>750</v>
      </c>
      <c r="E346" s="15">
        <f t="shared" si="109"/>
        <v>750</v>
      </c>
      <c r="F346" s="15">
        <f t="shared" si="109"/>
        <v>0</v>
      </c>
      <c r="G346" s="15">
        <f t="shared" si="109"/>
        <v>750</v>
      </c>
      <c r="H346" s="15">
        <f t="shared" si="109"/>
        <v>496.34</v>
      </c>
      <c r="I346" s="301">
        <f>H346/G346*100</f>
        <v>66.178666666666658</v>
      </c>
    </row>
    <row r="347" spans="1:9">
      <c r="A347" s="3">
        <v>2</v>
      </c>
      <c r="B347" s="2" t="s">
        <v>307</v>
      </c>
      <c r="C347" s="15">
        <f>C335</f>
        <v>223.03</v>
      </c>
      <c r="D347" s="15">
        <f>D335</f>
        <v>223.03</v>
      </c>
      <c r="E347" s="15">
        <f>E335</f>
        <v>223.03</v>
      </c>
      <c r="F347" s="15">
        <f>F335</f>
        <v>0</v>
      </c>
      <c r="G347" s="15">
        <v>223.03</v>
      </c>
      <c r="H347" s="15">
        <f>H335</f>
        <v>223.03</v>
      </c>
      <c r="I347" s="301">
        <f>H347/G347*100</f>
        <v>100</v>
      </c>
    </row>
    <row r="348" spans="1:9">
      <c r="A348" s="3">
        <v>3</v>
      </c>
      <c r="B348" s="2" t="s">
        <v>134</v>
      </c>
      <c r="C348" s="15">
        <f t="shared" ref="C348:H348" si="110">C339</f>
        <v>273.07</v>
      </c>
      <c r="D348" s="15">
        <f t="shared" si="110"/>
        <v>273.07</v>
      </c>
      <c r="E348" s="15">
        <f t="shared" si="110"/>
        <v>273.07</v>
      </c>
      <c r="F348" s="15">
        <f t="shared" si="110"/>
        <v>0</v>
      </c>
      <c r="G348" s="15">
        <f t="shared" si="110"/>
        <v>273.07</v>
      </c>
      <c r="H348" s="15">
        <f t="shared" si="110"/>
        <v>0</v>
      </c>
      <c r="I348" s="301">
        <f>H348/G348*100</f>
        <v>0</v>
      </c>
    </row>
    <row r="349" spans="1:9">
      <c r="A349" s="3">
        <v>4</v>
      </c>
      <c r="B349" s="1" t="s">
        <v>47</v>
      </c>
      <c r="C349" s="15">
        <f t="shared" ref="C349:H349" si="111">C333</f>
        <v>431.91</v>
      </c>
      <c r="D349" s="15">
        <f t="shared" si="111"/>
        <v>431.91</v>
      </c>
      <c r="E349" s="15">
        <f t="shared" si="111"/>
        <v>431.91</v>
      </c>
      <c r="F349" s="15">
        <f t="shared" si="111"/>
        <v>0</v>
      </c>
      <c r="G349" s="15">
        <f t="shared" si="111"/>
        <v>431.91</v>
      </c>
      <c r="H349" s="15">
        <f t="shared" si="111"/>
        <v>0</v>
      </c>
      <c r="I349" s="301">
        <f>H349/G349*100</f>
        <v>0</v>
      </c>
    </row>
  </sheetData>
  <phoneticPr fontId="8" type="noConversion"/>
  <pageMargins left="0.74803149606299213" right="0" top="0" bottom="0" header="0.51181102362204722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06"/>
  <sheetViews>
    <sheetView topLeftCell="A125" workbookViewId="0">
      <selection activeCell="A98" sqref="A98:C206"/>
    </sheetView>
  </sheetViews>
  <sheetFormatPr defaultRowHeight="12.75"/>
  <cols>
    <col min="1" max="1" width="3.85546875" customWidth="1"/>
    <col min="2" max="2" width="53.7109375" customWidth="1"/>
    <col min="3" max="3" width="10.85546875" customWidth="1"/>
    <col min="4" max="4" width="9.7109375" customWidth="1"/>
    <col min="6" max="6" width="12.140625" customWidth="1"/>
  </cols>
  <sheetData>
    <row r="1" spans="1:8">
      <c r="A1" s="22" t="s">
        <v>238</v>
      </c>
      <c r="B1" s="22"/>
    </row>
    <row r="2" spans="1:8">
      <c r="A2" s="22" t="s">
        <v>240</v>
      </c>
      <c r="B2" s="22"/>
    </row>
    <row r="3" spans="1:8">
      <c r="A3" s="22" t="s">
        <v>68</v>
      </c>
      <c r="B3" s="22"/>
    </row>
    <row r="4" spans="1:8">
      <c r="A4" s="22"/>
      <c r="B4" s="22"/>
    </row>
    <row r="5" spans="1:8">
      <c r="B5" s="22" t="s">
        <v>275</v>
      </c>
    </row>
    <row r="7" spans="1:8">
      <c r="C7" s="32" t="s">
        <v>76</v>
      </c>
    </row>
    <row r="8" spans="1:8" ht="15.75">
      <c r="A8" s="8" t="s">
        <v>36</v>
      </c>
      <c r="B8" s="7" t="s">
        <v>35</v>
      </c>
      <c r="C8" s="7" t="s">
        <v>34</v>
      </c>
      <c r="D8" s="223"/>
      <c r="E8" s="34"/>
      <c r="F8" s="34"/>
      <c r="G8" s="35"/>
      <c r="H8" s="36"/>
    </row>
    <row r="9" spans="1:8">
      <c r="A9" s="5" t="s">
        <v>32</v>
      </c>
      <c r="B9" s="5"/>
      <c r="C9" s="225">
        <v>40179</v>
      </c>
      <c r="D9" s="224"/>
      <c r="E9" s="34"/>
      <c r="F9" s="34"/>
      <c r="G9" s="37"/>
      <c r="H9" s="36"/>
    </row>
    <row r="10" spans="1:8">
      <c r="A10" s="6" t="s">
        <v>31</v>
      </c>
      <c r="B10" s="6" t="s">
        <v>30</v>
      </c>
      <c r="C10" s="44">
        <v>2</v>
      </c>
      <c r="D10" s="34"/>
      <c r="E10" s="34"/>
      <c r="F10" s="34"/>
      <c r="G10" s="37"/>
      <c r="H10" s="36"/>
    </row>
    <row r="11" spans="1:8">
      <c r="A11" s="4">
        <v>1</v>
      </c>
      <c r="B11" s="16" t="s">
        <v>50</v>
      </c>
      <c r="C11" s="12">
        <f>C12+C13+C14+C15+C16+C17+C18+C19+C20+C21+C22+C23</f>
        <v>6167.48</v>
      </c>
      <c r="D11" s="241"/>
      <c r="E11" s="30"/>
      <c r="F11" s="30"/>
      <c r="G11" s="38"/>
      <c r="H11" s="36"/>
    </row>
    <row r="12" spans="1:8">
      <c r="A12" s="3"/>
      <c r="B12" s="9" t="s">
        <v>51</v>
      </c>
      <c r="C12" s="14">
        <v>129.4</v>
      </c>
      <c r="D12" s="26"/>
      <c r="E12" s="111"/>
      <c r="F12" s="26"/>
      <c r="G12" s="39"/>
      <c r="H12" s="36"/>
    </row>
    <row r="13" spans="1:8">
      <c r="A13" s="3"/>
      <c r="B13" s="9" t="s">
        <v>52</v>
      </c>
      <c r="C13" s="14">
        <v>1041.97</v>
      </c>
      <c r="D13" s="26"/>
      <c r="E13" s="111"/>
      <c r="F13" s="26"/>
      <c r="G13" s="39"/>
      <c r="H13" s="36"/>
    </row>
    <row r="14" spans="1:8">
      <c r="A14" s="3"/>
      <c r="B14" s="9" t="s">
        <v>53</v>
      </c>
      <c r="C14" s="14">
        <v>686.78</v>
      </c>
      <c r="D14" s="26"/>
      <c r="E14" s="111"/>
      <c r="F14" s="26"/>
      <c r="G14" s="39"/>
      <c r="H14" s="36"/>
    </row>
    <row r="15" spans="1:8">
      <c r="A15" s="3"/>
      <c r="B15" s="9" t="s">
        <v>54</v>
      </c>
      <c r="C15" s="14">
        <v>14.92</v>
      </c>
      <c r="D15" s="26"/>
      <c r="E15" s="111"/>
      <c r="F15" s="26"/>
      <c r="G15" s="39"/>
      <c r="H15" s="36"/>
    </row>
    <row r="16" spans="1:8">
      <c r="A16" s="3"/>
      <c r="B16" s="9" t="s">
        <v>55</v>
      </c>
      <c r="C16" s="14">
        <v>296.06</v>
      </c>
      <c r="D16" s="26"/>
      <c r="E16" s="111"/>
      <c r="F16" s="26"/>
      <c r="G16" s="39"/>
      <c r="H16" s="36"/>
    </row>
    <row r="17" spans="1:8">
      <c r="A17" s="3"/>
      <c r="B17" s="9" t="s">
        <v>56</v>
      </c>
      <c r="C17" s="14">
        <v>20.75</v>
      </c>
      <c r="D17" s="26"/>
      <c r="E17" s="111"/>
      <c r="F17" s="26"/>
      <c r="G17" s="39"/>
      <c r="H17" s="36"/>
    </row>
    <row r="18" spans="1:8">
      <c r="A18" s="3"/>
      <c r="B18" s="9" t="s">
        <v>57</v>
      </c>
      <c r="C18" s="14">
        <v>43.88</v>
      </c>
      <c r="D18" s="26"/>
      <c r="E18" s="111"/>
      <c r="F18" s="26"/>
      <c r="G18" s="39"/>
      <c r="H18" s="36"/>
    </row>
    <row r="19" spans="1:8">
      <c r="A19" s="3"/>
      <c r="B19" s="9" t="s">
        <v>58</v>
      </c>
      <c r="C19" s="14">
        <v>64.39</v>
      </c>
      <c r="D19" s="26"/>
      <c r="E19" s="111"/>
      <c r="F19" s="26"/>
      <c r="G19" s="39"/>
      <c r="H19" s="36"/>
    </row>
    <row r="20" spans="1:8">
      <c r="A20" s="3"/>
      <c r="B20" s="9" t="s">
        <v>59</v>
      </c>
      <c r="C20" s="14">
        <v>42.6</v>
      </c>
      <c r="D20" s="26"/>
      <c r="E20" s="111"/>
      <c r="F20" s="26"/>
      <c r="G20" s="39"/>
      <c r="H20" s="36"/>
    </row>
    <row r="21" spans="1:8">
      <c r="A21" s="3"/>
      <c r="B21" s="9" t="s">
        <v>67</v>
      </c>
      <c r="C21" s="14">
        <v>7.03</v>
      </c>
      <c r="D21" s="26"/>
      <c r="E21" s="111"/>
      <c r="F21" s="26"/>
      <c r="G21" s="39"/>
      <c r="H21" s="36"/>
    </row>
    <row r="22" spans="1:8">
      <c r="A22" s="3"/>
      <c r="B22" s="9" t="s">
        <v>60</v>
      </c>
      <c r="C22" s="14">
        <v>3819.7</v>
      </c>
      <c r="D22" s="26"/>
      <c r="E22" s="111"/>
      <c r="F22" s="26"/>
      <c r="G22" s="39"/>
      <c r="H22" s="36"/>
    </row>
    <row r="23" spans="1:8">
      <c r="A23" s="3"/>
      <c r="B23" s="9" t="s">
        <v>61</v>
      </c>
      <c r="C23" s="14">
        <v>0</v>
      </c>
      <c r="D23" s="26"/>
      <c r="E23" s="111"/>
      <c r="F23" s="26"/>
      <c r="G23" s="39"/>
      <c r="H23" s="36"/>
    </row>
    <row r="24" spans="1:8">
      <c r="A24" s="4">
        <v>2</v>
      </c>
      <c r="B24" s="16" t="s">
        <v>29</v>
      </c>
      <c r="C24" s="12">
        <f>C25+C26</f>
        <v>4176.1099999999997</v>
      </c>
      <c r="D24" s="241"/>
      <c r="E24" s="30"/>
      <c r="F24" s="30"/>
      <c r="G24" s="38"/>
      <c r="H24" s="36"/>
    </row>
    <row r="25" spans="1:8">
      <c r="A25" s="3"/>
      <c r="B25" s="9" t="s">
        <v>62</v>
      </c>
      <c r="C25" s="14">
        <v>4176.1099999999997</v>
      </c>
      <c r="D25" s="26"/>
      <c r="E25" s="111"/>
      <c r="F25" s="26"/>
      <c r="G25" s="39"/>
      <c r="H25" s="36"/>
    </row>
    <row r="26" spans="1:8">
      <c r="A26" s="3"/>
      <c r="B26" s="9" t="s">
        <v>63</v>
      </c>
      <c r="C26" s="14">
        <v>0</v>
      </c>
      <c r="D26" s="26"/>
      <c r="E26" s="111"/>
      <c r="F26" s="26"/>
      <c r="G26" s="39"/>
      <c r="H26" s="36"/>
    </row>
    <row r="27" spans="1:8">
      <c r="A27" s="4">
        <v>3</v>
      </c>
      <c r="B27" s="16" t="s">
        <v>28</v>
      </c>
      <c r="C27" s="18">
        <f>C28+C29+C30+C31+C32</f>
        <v>360.36</v>
      </c>
      <c r="D27" s="30"/>
      <c r="E27" s="30"/>
      <c r="F27" s="30"/>
      <c r="G27" s="38"/>
      <c r="H27" s="36"/>
    </row>
    <row r="28" spans="1:8">
      <c r="A28" s="3"/>
      <c r="B28" s="9" t="s">
        <v>64</v>
      </c>
      <c r="C28" s="14">
        <v>0</v>
      </c>
      <c r="D28" s="26"/>
      <c r="E28" s="111"/>
      <c r="F28" s="26"/>
      <c r="G28" s="39"/>
      <c r="H28" s="36"/>
    </row>
    <row r="29" spans="1:8">
      <c r="A29" s="3"/>
      <c r="B29" s="9" t="s">
        <v>65</v>
      </c>
      <c r="C29" s="14">
        <v>29.95</v>
      </c>
      <c r="D29" s="26"/>
      <c r="E29" s="111"/>
      <c r="F29" s="26"/>
      <c r="G29" s="39"/>
      <c r="H29" s="36"/>
    </row>
    <row r="30" spans="1:8">
      <c r="A30" s="3"/>
      <c r="B30" s="9" t="s">
        <v>66</v>
      </c>
      <c r="C30" s="14">
        <v>9.15</v>
      </c>
      <c r="D30" s="26"/>
      <c r="E30" s="111"/>
      <c r="F30" s="26"/>
      <c r="G30" s="39"/>
      <c r="H30" s="36"/>
    </row>
    <row r="31" spans="1:8">
      <c r="A31" s="3"/>
      <c r="B31" s="9" t="s">
        <v>247</v>
      </c>
      <c r="C31" s="14">
        <v>126.26</v>
      </c>
      <c r="D31" s="26"/>
      <c r="E31" s="111"/>
      <c r="F31" s="26"/>
      <c r="G31" s="39"/>
      <c r="H31" s="36"/>
    </row>
    <row r="32" spans="1:8">
      <c r="A32" s="3"/>
      <c r="B32" s="9" t="s">
        <v>241</v>
      </c>
      <c r="C32" s="14">
        <v>195</v>
      </c>
      <c r="D32" s="26"/>
      <c r="E32" s="111"/>
      <c r="F32" s="26"/>
      <c r="G32" s="39"/>
      <c r="H32" s="36"/>
    </row>
    <row r="33" spans="1:8">
      <c r="A33" s="4">
        <v>4</v>
      </c>
      <c r="B33" s="16" t="s">
        <v>27</v>
      </c>
      <c r="C33" s="18">
        <v>0</v>
      </c>
      <c r="D33" s="30"/>
      <c r="E33" s="111"/>
      <c r="F33" s="30"/>
      <c r="G33" s="38"/>
      <c r="H33" s="36"/>
    </row>
    <row r="34" spans="1:8">
      <c r="A34" s="23" t="s">
        <v>26</v>
      </c>
      <c r="B34" s="23" t="s">
        <v>25</v>
      </c>
      <c r="C34" s="24">
        <f>C11+C24+C27+C33</f>
        <v>10703.95</v>
      </c>
      <c r="D34" s="30"/>
      <c r="E34" s="30"/>
      <c r="F34" s="30"/>
      <c r="G34" s="38"/>
      <c r="H34" s="36"/>
    </row>
    <row r="35" spans="1:8">
      <c r="A35" s="4">
        <v>1</v>
      </c>
      <c r="B35" s="16" t="s">
        <v>24</v>
      </c>
      <c r="C35" s="12">
        <f>C36+C37+C38</f>
        <v>391.28</v>
      </c>
      <c r="D35" s="241"/>
      <c r="E35" s="30"/>
      <c r="F35" s="30"/>
      <c r="G35" s="38"/>
      <c r="H35" s="36"/>
    </row>
    <row r="36" spans="1:8">
      <c r="A36" s="3"/>
      <c r="B36" s="10" t="s">
        <v>37</v>
      </c>
      <c r="C36" s="19">
        <v>352.46</v>
      </c>
      <c r="D36" s="29"/>
      <c r="E36" s="111"/>
      <c r="F36" s="26"/>
      <c r="G36" s="39"/>
      <c r="H36" s="36"/>
    </row>
    <row r="37" spans="1:8">
      <c r="A37" s="3"/>
      <c r="B37" s="10" t="s">
        <v>38</v>
      </c>
      <c r="C37" s="19">
        <v>39.96</v>
      </c>
      <c r="D37" s="29"/>
      <c r="E37" s="111"/>
      <c r="F37" s="26"/>
      <c r="G37" s="39"/>
      <c r="H37" s="36"/>
    </row>
    <row r="38" spans="1:8">
      <c r="A38" s="3"/>
      <c r="B38" s="10" t="s">
        <v>48</v>
      </c>
      <c r="C38" s="19">
        <v>-1.1399999999999999</v>
      </c>
      <c r="D38" s="29"/>
      <c r="E38" s="111"/>
      <c r="F38" s="26"/>
      <c r="G38" s="39"/>
      <c r="H38" s="36"/>
    </row>
    <row r="39" spans="1:8">
      <c r="A39" s="4">
        <v>2</v>
      </c>
      <c r="B39" s="16" t="s">
        <v>23</v>
      </c>
      <c r="C39" s="12">
        <f>C40</f>
        <v>45</v>
      </c>
      <c r="D39" s="241"/>
      <c r="E39" s="30"/>
      <c r="F39" s="30"/>
      <c r="G39" s="38"/>
      <c r="H39" s="36"/>
    </row>
    <row r="40" spans="1:8">
      <c r="A40" s="3"/>
      <c r="B40" s="10" t="s">
        <v>41</v>
      </c>
      <c r="C40" s="43">
        <v>45</v>
      </c>
      <c r="D40" s="27"/>
      <c r="E40" s="111"/>
      <c r="F40" s="27"/>
      <c r="G40" s="39"/>
      <c r="H40" s="36"/>
    </row>
    <row r="41" spans="1:8">
      <c r="A41" s="3">
        <v>4</v>
      </c>
      <c r="B41" s="31" t="s">
        <v>73</v>
      </c>
      <c r="C41" s="191">
        <v>500</v>
      </c>
      <c r="D41" s="242"/>
      <c r="E41" s="30"/>
      <c r="F41" s="27"/>
      <c r="G41" s="39"/>
      <c r="H41" s="36"/>
    </row>
    <row r="42" spans="1:8">
      <c r="A42" s="4">
        <v>5</v>
      </c>
      <c r="B42" s="16" t="s">
        <v>22</v>
      </c>
      <c r="C42" s="12">
        <f>C43</f>
        <v>1.8</v>
      </c>
      <c r="D42" s="241"/>
      <c r="E42" s="30"/>
      <c r="F42" s="30"/>
      <c r="G42" s="38"/>
      <c r="H42" s="36"/>
    </row>
    <row r="43" spans="1:8">
      <c r="A43" s="3"/>
      <c r="B43" s="10" t="s">
        <v>44</v>
      </c>
      <c r="C43" s="19">
        <v>1.8</v>
      </c>
      <c r="D43" s="29"/>
      <c r="E43" s="111"/>
      <c r="F43" s="29"/>
      <c r="G43" s="39"/>
      <c r="H43" s="36"/>
    </row>
    <row r="44" spans="1:8">
      <c r="A44" s="4">
        <v>6</v>
      </c>
      <c r="B44" s="16" t="s">
        <v>21</v>
      </c>
      <c r="C44" s="12">
        <f>C45+C46+C47</f>
        <v>219.21</v>
      </c>
      <c r="D44" s="241"/>
      <c r="E44" s="30"/>
      <c r="F44" s="30"/>
      <c r="G44" s="38"/>
      <c r="H44" s="36"/>
    </row>
    <row r="45" spans="1:8">
      <c r="A45" s="3"/>
      <c r="B45" s="10" t="s">
        <v>37</v>
      </c>
      <c r="C45" s="19">
        <v>3.06</v>
      </c>
      <c r="D45" s="29"/>
      <c r="E45" s="111"/>
      <c r="F45" s="29"/>
      <c r="G45" s="39"/>
      <c r="H45" s="36"/>
    </row>
    <row r="46" spans="1:8">
      <c r="A46" s="3"/>
      <c r="B46" s="10" t="s">
        <v>38</v>
      </c>
      <c r="C46" s="19">
        <v>2.15</v>
      </c>
      <c r="D46" s="29"/>
      <c r="E46" s="111"/>
      <c r="F46" s="29"/>
      <c r="G46" s="39"/>
      <c r="H46" s="36"/>
    </row>
    <row r="47" spans="1:8">
      <c r="A47" s="3"/>
      <c r="B47" s="10" t="s">
        <v>41</v>
      </c>
      <c r="C47" s="19">
        <v>214</v>
      </c>
      <c r="D47" s="29"/>
      <c r="E47" s="111"/>
      <c r="F47" s="29"/>
      <c r="G47" s="39"/>
      <c r="H47" s="36"/>
    </row>
    <row r="48" spans="1:8">
      <c r="A48" s="4">
        <v>7</v>
      </c>
      <c r="B48" s="16" t="s">
        <v>20</v>
      </c>
      <c r="C48" s="12">
        <f>C49+C50+C51+C52+C53</f>
        <v>4708.8200000000006</v>
      </c>
      <c r="D48" s="241"/>
      <c r="E48" s="30"/>
      <c r="F48" s="30"/>
      <c r="G48" s="38"/>
      <c r="H48" s="36"/>
    </row>
    <row r="49" spans="1:8">
      <c r="A49" s="3"/>
      <c r="B49" s="10" t="s">
        <v>37</v>
      </c>
      <c r="C49" s="19">
        <v>3850.92</v>
      </c>
      <c r="D49" s="29"/>
      <c r="E49" s="111"/>
      <c r="F49" s="29"/>
      <c r="G49" s="39"/>
      <c r="H49" s="36"/>
    </row>
    <row r="50" spans="1:8">
      <c r="A50" s="3"/>
      <c r="B50" s="10" t="s">
        <v>38</v>
      </c>
      <c r="C50" s="19">
        <v>847.18</v>
      </c>
      <c r="D50" s="29"/>
      <c r="E50" s="111"/>
      <c r="F50" s="29"/>
      <c r="G50" s="39"/>
      <c r="H50" s="36"/>
    </row>
    <row r="51" spans="1:8">
      <c r="A51" s="3"/>
      <c r="B51" s="10" t="s">
        <v>39</v>
      </c>
      <c r="C51" s="19">
        <v>10.81</v>
      </c>
      <c r="D51" s="29"/>
      <c r="E51" s="111"/>
      <c r="F51" s="29"/>
      <c r="G51" s="39"/>
      <c r="H51" s="36"/>
    </row>
    <row r="52" spans="1:8">
      <c r="A52" s="3"/>
      <c r="B52" s="10" t="s">
        <v>45</v>
      </c>
      <c r="C52" s="19">
        <v>0</v>
      </c>
      <c r="D52" s="29"/>
      <c r="E52" s="111"/>
      <c r="F52" s="29"/>
      <c r="G52" s="39"/>
      <c r="H52" s="36"/>
    </row>
    <row r="53" spans="1:8">
      <c r="A53" s="3"/>
      <c r="B53" s="10" t="s">
        <v>48</v>
      </c>
      <c r="C53" s="19">
        <v>-0.09</v>
      </c>
      <c r="D53" s="29"/>
      <c r="E53" s="111"/>
      <c r="F53" s="29"/>
      <c r="G53" s="39"/>
      <c r="H53" s="36"/>
    </row>
    <row r="54" spans="1:8">
      <c r="A54" s="4">
        <v>8</v>
      </c>
      <c r="B54" s="16" t="s">
        <v>19</v>
      </c>
      <c r="C54" s="12">
        <f>C55+C56</f>
        <v>189.28</v>
      </c>
      <c r="D54" s="241"/>
      <c r="E54" s="30"/>
      <c r="F54" s="30"/>
      <c r="G54" s="38"/>
      <c r="H54" s="36"/>
    </row>
    <row r="55" spans="1:8">
      <c r="A55" s="4"/>
      <c r="B55" s="10" t="s">
        <v>37</v>
      </c>
      <c r="C55" s="46">
        <v>187.78</v>
      </c>
      <c r="D55" s="243"/>
      <c r="E55" s="111"/>
      <c r="F55" s="30"/>
      <c r="G55" s="38"/>
      <c r="H55" s="36"/>
    </row>
    <row r="56" spans="1:8">
      <c r="A56" s="3"/>
      <c r="B56" s="10" t="s">
        <v>39</v>
      </c>
      <c r="C56" s="19">
        <v>1.5</v>
      </c>
      <c r="D56" s="29"/>
      <c r="E56" s="111"/>
      <c r="F56" s="29"/>
      <c r="G56" s="39"/>
      <c r="H56" s="36"/>
    </row>
    <row r="57" spans="1:8">
      <c r="A57" s="4">
        <v>9</v>
      </c>
      <c r="B57" s="16" t="s">
        <v>18</v>
      </c>
      <c r="C57" s="12">
        <f>C58+C59+C60</f>
        <v>474.62</v>
      </c>
      <c r="D57" s="241"/>
      <c r="E57" s="30"/>
      <c r="F57" s="30"/>
      <c r="G57" s="38"/>
      <c r="H57" s="36"/>
    </row>
    <row r="58" spans="1:8">
      <c r="A58" s="3"/>
      <c r="B58" s="10" t="s">
        <v>37</v>
      </c>
      <c r="C58" s="19">
        <v>136.43</v>
      </c>
      <c r="D58" s="29"/>
      <c r="E58" s="111"/>
      <c r="F58" s="29"/>
      <c r="G58" s="39"/>
      <c r="H58" s="36"/>
    </row>
    <row r="59" spans="1:8">
      <c r="A59" s="3"/>
      <c r="B59" s="10" t="s">
        <v>38</v>
      </c>
      <c r="C59" s="19">
        <v>13.19</v>
      </c>
      <c r="D59" s="29"/>
      <c r="E59" s="111"/>
      <c r="F59" s="29"/>
      <c r="G59" s="39"/>
      <c r="H59" s="36"/>
    </row>
    <row r="60" spans="1:8">
      <c r="A60" s="3"/>
      <c r="B60" s="10" t="s">
        <v>41</v>
      </c>
      <c r="C60" s="19">
        <v>325</v>
      </c>
      <c r="D60" s="29"/>
      <c r="E60" s="111"/>
      <c r="F60" s="29"/>
      <c r="G60" s="39"/>
      <c r="H60" s="36"/>
    </row>
    <row r="61" spans="1:8">
      <c r="A61" s="4">
        <v>10</v>
      </c>
      <c r="B61" s="16" t="s">
        <v>17</v>
      </c>
      <c r="C61" s="12">
        <f>C62+C63+C64+C65+C66</f>
        <v>735.06999999999994</v>
      </c>
      <c r="D61" s="241"/>
      <c r="E61" s="30"/>
      <c r="F61" s="30"/>
      <c r="G61" s="38"/>
      <c r="H61" s="36"/>
    </row>
    <row r="62" spans="1:8">
      <c r="A62" s="3"/>
      <c r="B62" s="10" t="s">
        <v>37</v>
      </c>
      <c r="C62" s="19">
        <v>492.67</v>
      </c>
      <c r="D62" s="29"/>
      <c r="E62" s="111"/>
      <c r="F62" s="29"/>
      <c r="G62" s="39"/>
      <c r="H62" s="36"/>
    </row>
    <row r="63" spans="1:8">
      <c r="A63" s="3"/>
      <c r="B63" s="10" t="s">
        <v>38</v>
      </c>
      <c r="C63" s="19">
        <v>77.84</v>
      </c>
      <c r="D63" s="29"/>
      <c r="E63" s="111"/>
      <c r="F63" s="29"/>
      <c r="G63" s="39"/>
      <c r="H63" s="36"/>
    </row>
    <row r="64" spans="1:8">
      <c r="A64" s="3"/>
      <c r="B64" s="10" t="s">
        <v>41</v>
      </c>
      <c r="C64" s="19">
        <v>28</v>
      </c>
      <c r="D64" s="29"/>
      <c r="E64" s="111"/>
      <c r="F64" s="29"/>
      <c r="G64" s="39"/>
      <c r="H64" s="36"/>
    </row>
    <row r="65" spans="1:8">
      <c r="A65" s="3"/>
      <c r="B65" s="10" t="s">
        <v>39</v>
      </c>
      <c r="C65" s="19">
        <v>136.56</v>
      </c>
      <c r="D65" s="29"/>
      <c r="E65" s="111"/>
      <c r="F65" s="29"/>
      <c r="G65" s="39"/>
      <c r="H65" s="36"/>
    </row>
    <row r="66" spans="1:8">
      <c r="A66" s="3"/>
      <c r="B66" s="10" t="s">
        <v>48</v>
      </c>
      <c r="C66" s="19">
        <v>0</v>
      </c>
      <c r="D66" s="29"/>
      <c r="E66" s="111"/>
      <c r="F66" s="29"/>
      <c r="G66" s="39"/>
      <c r="H66" s="36"/>
    </row>
    <row r="67" spans="1:8">
      <c r="A67" s="4">
        <v>11</v>
      </c>
      <c r="B67" s="16" t="s">
        <v>16</v>
      </c>
      <c r="C67" s="12">
        <f>C68+C69+C71+C70</f>
        <v>1226.8</v>
      </c>
      <c r="D67" s="241"/>
      <c r="E67" s="30"/>
      <c r="F67" s="30"/>
      <c r="G67" s="38"/>
      <c r="H67" s="36"/>
    </row>
    <row r="68" spans="1:8">
      <c r="A68" s="3"/>
      <c r="B68" s="10" t="s">
        <v>37</v>
      </c>
      <c r="C68" s="19">
        <v>290.62</v>
      </c>
      <c r="D68" s="29"/>
      <c r="E68" s="111"/>
      <c r="F68" s="29"/>
      <c r="G68" s="39"/>
      <c r="H68" s="36"/>
    </row>
    <row r="69" spans="1:8">
      <c r="A69" s="3"/>
      <c r="B69" s="10" t="s">
        <v>38</v>
      </c>
      <c r="C69" s="19">
        <v>677.27</v>
      </c>
      <c r="D69" s="29"/>
      <c r="E69" s="111"/>
      <c r="F69" s="29"/>
      <c r="G69" s="39"/>
      <c r="H69" s="36"/>
    </row>
    <row r="70" spans="1:8">
      <c r="A70" s="3"/>
      <c r="B70" s="10" t="s">
        <v>84</v>
      </c>
      <c r="C70" s="19">
        <v>270.45</v>
      </c>
      <c r="D70" s="29"/>
      <c r="E70" s="111"/>
      <c r="F70" s="29"/>
      <c r="G70" s="39"/>
      <c r="H70" s="36"/>
    </row>
    <row r="71" spans="1:8">
      <c r="A71" s="3"/>
      <c r="B71" s="10" t="s">
        <v>48</v>
      </c>
      <c r="C71" s="19">
        <v>-11.54</v>
      </c>
      <c r="D71" s="29"/>
      <c r="E71" s="111"/>
      <c r="F71" s="29"/>
      <c r="G71" s="39"/>
      <c r="H71" s="36"/>
    </row>
    <row r="72" spans="1:8">
      <c r="A72" s="4">
        <v>12</v>
      </c>
      <c r="B72" s="16" t="s">
        <v>15</v>
      </c>
      <c r="C72" s="12">
        <f>C73+C74</f>
        <v>202.13</v>
      </c>
      <c r="D72" s="241"/>
      <c r="E72" s="30"/>
      <c r="F72" s="30"/>
      <c r="G72" s="38"/>
      <c r="H72" s="36"/>
    </row>
    <row r="73" spans="1:8">
      <c r="A73" s="4"/>
      <c r="B73" s="10" t="s">
        <v>38</v>
      </c>
      <c r="C73" s="46">
        <v>102.13</v>
      </c>
      <c r="D73" s="243"/>
      <c r="E73" s="111"/>
      <c r="F73" s="30"/>
      <c r="G73" s="38"/>
      <c r="H73" s="36"/>
    </row>
    <row r="74" spans="1:8">
      <c r="A74" s="3"/>
      <c r="B74" s="10" t="s">
        <v>40</v>
      </c>
      <c r="C74" s="19">
        <v>100</v>
      </c>
      <c r="D74" s="29"/>
      <c r="E74" s="111"/>
      <c r="F74" s="29"/>
      <c r="G74" s="39"/>
      <c r="H74" s="36"/>
    </row>
    <row r="75" spans="1:8">
      <c r="A75" s="4">
        <v>13</v>
      </c>
      <c r="B75" s="16" t="s">
        <v>14</v>
      </c>
      <c r="C75" s="18">
        <f>C76+C77</f>
        <v>300</v>
      </c>
      <c r="D75" s="30"/>
      <c r="E75" s="111"/>
      <c r="F75" s="30"/>
      <c r="G75" s="38"/>
      <c r="H75" s="36"/>
    </row>
    <row r="76" spans="1:8">
      <c r="A76" s="4"/>
      <c r="B76" s="10" t="s">
        <v>38</v>
      </c>
      <c r="C76" s="46">
        <v>0</v>
      </c>
      <c r="D76" s="243"/>
      <c r="E76" s="111"/>
      <c r="F76" s="30"/>
      <c r="G76" s="38"/>
      <c r="H76" s="36"/>
    </row>
    <row r="77" spans="1:8">
      <c r="A77" s="4"/>
      <c r="B77" s="16" t="s">
        <v>79</v>
      </c>
      <c r="C77" s="46">
        <v>300</v>
      </c>
      <c r="D77" s="243"/>
      <c r="E77" s="111"/>
      <c r="F77" s="30"/>
      <c r="G77" s="38"/>
      <c r="H77" s="36"/>
    </row>
    <row r="78" spans="1:8">
      <c r="A78" s="4">
        <v>14</v>
      </c>
      <c r="B78" s="16" t="s">
        <v>13</v>
      </c>
      <c r="C78" s="12">
        <f>C79</f>
        <v>1500</v>
      </c>
      <c r="D78" s="241"/>
      <c r="E78" s="30"/>
      <c r="F78" s="30"/>
      <c r="G78" s="38"/>
      <c r="H78" s="36"/>
    </row>
    <row r="79" spans="1:8">
      <c r="A79" s="3"/>
      <c r="B79" s="10" t="s">
        <v>46</v>
      </c>
      <c r="C79" s="19">
        <v>1500</v>
      </c>
      <c r="D79" s="29"/>
      <c r="E79" s="111"/>
      <c r="F79" s="29"/>
      <c r="G79" s="39"/>
      <c r="H79" s="36"/>
    </row>
    <row r="80" spans="1:8">
      <c r="A80" s="4">
        <v>14</v>
      </c>
      <c r="B80" s="17" t="s">
        <v>12</v>
      </c>
      <c r="C80" s="18">
        <v>0</v>
      </c>
      <c r="D80" s="30"/>
      <c r="E80" s="30"/>
      <c r="F80" s="28"/>
      <c r="G80" s="38"/>
      <c r="H80" s="36"/>
    </row>
    <row r="81" spans="1:8">
      <c r="A81" s="4">
        <v>15</v>
      </c>
      <c r="B81" s="17" t="s">
        <v>11</v>
      </c>
      <c r="C81" s="18">
        <f>C82+C83</f>
        <v>44.019999999999996</v>
      </c>
      <c r="D81" s="30"/>
      <c r="E81" s="30"/>
      <c r="F81" s="30"/>
      <c r="G81" s="38"/>
      <c r="H81" s="36"/>
    </row>
    <row r="82" spans="1:8">
      <c r="A82" s="3"/>
      <c r="B82" s="10" t="s">
        <v>37</v>
      </c>
      <c r="C82" s="19">
        <v>38.909999999999997</v>
      </c>
      <c r="D82" s="29"/>
      <c r="E82" s="111"/>
      <c r="F82" s="29"/>
      <c r="G82" s="39"/>
      <c r="H82" s="36"/>
    </row>
    <row r="83" spans="1:8">
      <c r="A83" s="3"/>
      <c r="B83" s="10" t="s">
        <v>38</v>
      </c>
      <c r="C83" s="19">
        <v>5.1100000000000003</v>
      </c>
      <c r="D83" s="29"/>
      <c r="E83" s="111"/>
      <c r="F83" s="29"/>
      <c r="G83" s="39"/>
      <c r="H83" s="36"/>
    </row>
    <row r="84" spans="1:8">
      <c r="A84" s="23" t="s">
        <v>10</v>
      </c>
      <c r="B84" s="23" t="s">
        <v>9</v>
      </c>
      <c r="C84" s="24">
        <f>C35+C39+C41+C42+C44+C48+C54+C57+C61+C67+C72+C75+C78+C80+C81</f>
        <v>10538.029999999999</v>
      </c>
      <c r="D84" s="30"/>
      <c r="E84" s="30"/>
      <c r="F84" s="30"/>
      <c r="G84" s="40"/>
      <c r="H84" s="36"/>
    </row>
    <row r="85" spans="1:8">
      <c r="A85" s="4" t="s">
        <v>8</v>
      </c>
      <c r="B85" s="4" t="s">
        <v>7</v>
      </c>
      <c r="C85" s="15">
        <f>C34-C84</f>
        <v>165.92000000000189</v>
      </c>
      <c r="D85" s="41"/>
      <c r="E85" s="111"/>
      <c r="F85" s="41"/>
      <c r="G85" s="42"/>
      <c r="H85" s="36"/>
    </row>
    <row r="86" spans="1:8">
      <c r="A86" s="23" t="s">
        <v>70</v>
      </c>
      <c r="B86" s="23" t="s">
        <v>69</v>
      </c>
      <c r="C86" s="24">
        <f>C87+C88+C89+C90+C91+C92+C95+C93+C94</f>
        <v>10538.03</v>
      </c>
      <c r="D86" s="30"/>
      <c r="E86" s="30"/>
      <c r="F86" s="30"/>
      <c r="G86" s="38"/>
      <c r="H86" s="36"/>
    </row>
    <row r="87" spans="1:8">
      <c r="A87" s="3">
        <v>1</v>
      </c>
      <c r="B87" s="2" t="s">
        <v>6</v>
      </c>
      <c r="C87" s="15">
        <f>C36+C45+C49+C58+C62+C68+C82+C55</f>
        <v>5352.85</v>
      </c>
      <c r="D87" s="41"/>
      <c r="E87" s="111"/>
      <c r="F87" s="41"/>
      <c r="G87" s="39"/>
      <c r="H87" s="36"/>
    </row>
    <row r="88" spans="1:8">
      <c r="A88" s="3">
        <v>2</v>
      </c>
      <c r="B88" s="2" t="s">
        <v>5</v>
      </c>
      <c r="C88" s="15">
        <f>C37+C46+C50+C59+C63+C69+C73+C83</f>
        <v>1764.8300000000002</v>
      </c>
      <c r="D88" s="244"/>
      <c r="E88" s="111"/>
      <c r="F88" s="41"/>
      <c r="G88" s="39"/>
      <c r="H88" s="36"/>
    </row>
    <row r="89" spans="1:8">
      <c r="A89" s="3">
        <v>3</v>
      </c>
      <c r="B89" s="2" t="s">
        <v>4</v>
      </c>
      <c r="C89" s="15">
        <f>C79</f>
        <v>1500</v>
      </c>
      <c r="D89" s="244"/>
      <c r="E89" s="111"/>
      <c r="F89" s="41"/>
      <c r="G89" s="39"/>
      <c r="H89" s="36"/>
    </row>
    <row r="90" spans="1:8">
      <c r="A90" s="3">
        <v>4</v>
      </c>
      <c r="B90" s="2" t="s">
        <v>3</v>
      </c>
      <c r="C90" s="15">
        <f>C40+C43+C47+C60+C64</f>
        <v>613.79999999999995</v>
      </c>
      <c r="D90" s="244"/>
      <c r="E90" s="111"/>
      <c r="F90" s="41"/>
      <c r="G90" s="39"/>
      <c r="H90" s="36"/>
    </row>
    <row r="91" spans="1:8">
      <c r="A91" s="3">
        <v>5</v>
      </c>
      <c r="B91" s="2" t="s">
        <v>1</v>
      </c>
      <c r="C91" s="15">
        <f>C51+C56+C65</f>
        <v>148.87</v>
      </c>
      <c r="D91" s="244"/>
      <c r="E91" s="111"/>
      <c r="F91" s="41"/>
      <c r="G91" s="39"/>
      <c r="H91" s="36"/>
    </row>
    <row r="92" spans="1:8">
      <c r="A92" s="3">
        <v>6</v>
      </c>
      <c r="B92" s="2" t="s">
        <v>0</v>
      </c>
      <c r="C92" s="15">
        <f>C52</f>
        <v>0</v>
      </c>
      <c r="D92" s="244"/>
      <c r="E92" s="111"/>
      <c r="F92" s="41"/>
      <c r="G92" s="39"/>
      <c r="H92" s="36"/>
    </row>
    <row r="93" spans="1:8">
      <c r="A93" s="3">
        <v>7</v>
      </c>
      <c r="B93" s="2" t="s">
        <v>47</v>
      </c>
      <c r="C93" s="15">
        <f>C41+C77</f>
        <v>800</v>
      </c>
      <c r="D93" s="244"/>
      <c r="E93" s="111"/>
      <c r="F93" s="41"/>
      <c r="G93" s="39"/>
      <c r="H93" s="36"/>
    </row>
    <row r="94" spans="1:8">
      <c r="A94" s="3">
        <v>8</v>
      </c>
      <c r="B94" s="2" t="s">
        <v>244</v>
      </c>
      <c r="C94" s="15">
        <f>C70+C74</f>
        <v>370.45</v>
      </c>
      <c r="D94" s="244"/>
      <c r="E94" s="111"/>
      <c r="F94" s="41"/>
      <c r="G94" s="39"/>
      <c r="H94" s="36"/>
    </row>
    <row r="95" spans="1:8">
      <c r="A95" s="1">
        <v>9</v>
      </c>
      <c r="B95" s="1" t="s">
        <v>49</v>
      </c>
      <c r="C95" s="15">
        <f>C38+C71+C66+C53</f>
        <v>-12.77</v>
      </c>
      <c r="D95" s="244"/>
      <c r="E95" s="111"/>
      <c r="F95" s="41"/>
      <c r="G95" s="42"/>
      <c r="H95" s="36"/>
    </row>
    <row r="98" spans="1:6">
      <c r="A98" s="114" t="s">
        <v>279</v>
      </c>
    </row>
    <row r="99" spans="1:6">
      <c r="B99" s="22" t="s">
        <v>280</v>
      </c>
    </row>
    <row r="100" spans="1:6">
      <c r="C100" s="212"/>
      <c r="D100" s="212"/>
      <c r="E100" s="113"/>
      <c r="F100" s="113"/>
    </row>
    <row r="101" spans="1:6">
      <c r="A101" s="113"/>
      <c r="B101" s="113"/>
      <c r="C101" s="115" t="s">
        <v>76</v>
      </c>
      <c r="D101" s="212"/>
      <c r="F101" s="113"/>
    </row>
    <row r="102" spans="1:6">
      <c r="A102" s="168" t="s">
        <v>36</v>
      </c>
      <c r="B102" s="169" t="s">
        <v>35</v>
      </c>
      <c r="C102" s="7" t="s">
        <v>34</v>
      </c>
      <c r="D102" s="226"/>
      <c r="E102" s="226"/>
      <c r="F102" s="227"/>
    </row>
    <row r="103" spans="1:6">
      <c r="A103" s="245" t="s">
        <v>32</v>
      </c>
      <c r="B103" s="246"/>
      <c r="C103" s="225">
        <v>40179</v>
      </c>
      <c r="D103" s="226"/>
      <c r="E103" s="226"/>
      <c r="F103" s="227"/>
    </row>
    <row r="104" spans="1:6">
      <c r="A104" s="120" t="s">
        <v>31</v>
      </c>
      <c r="B104" s="120" t="s">
        <v>30</v>
      </c>
      <c r="C104" s="120">
        <v>1</v>
      </c>
      <c r="D104" s="228"/>
      <c r="E104" s="228"/>
      <c r="F104" s="229"/>
    </row>
    <row r="105" spans="1:6">
      <c r="A105" s="122">
        <v>1</v>
      </c>
      <c r="B105" s="123" t="s">
        <v>127</v>
      </c>
      <c r="C105" s="97">
        <f>C106+C107+C108+C109+C110+C111+C112</f>
        <v>67.08</v>
      </c>
      <c r="D105" s="230"/>
      <c r="E105" s="153"/>
      <c r="F105" s="153"/>
    </row>
    <row r="106" spans="1:6">
      <c r="A106" s="126"/>
      <c r="B106" s="127" t="s">
        <v>55</v>
      </c>
      <c r="C106" s="92">
        <v>0.25</v>
      </c>
      <c r="D106" s="231"/>
      <c r="E106" s="166"/>
      <c r="F106" s="166"/>
    </row>
    <row r="107" spans="1:6">
      <c r="A107" s="126"/>
      <c r="B107" s="127" t="s">
        <v>56</v>
      </c>
      <c r="C107" s="92">
        <v>38.909999999999997</v>
      </c>
      <c r="D107" s="231"/>
      <c r="E107" s="166"/>
      <c r="F107" s="166"/>
    </row>
    <row r="108" spans="1:6">
      <c r="A108" s="126"/>
      <c r="B108" s="127" t="s">
        <v>128</v>
      </c>
      <c r="C108" s="92">
        <v>9.2799999999999994</v>
      </c>
      <c r="D108" s="231"/>
      <c r="E108" s="166"/>
      <c r="F108" s="166"/>
    </row>
    <row r="109" spans="1:6">
      <c r="A109" s="126"/>
      <c r="B109" s="127" t="s">
        <v>129</v>
      </c>
      <c r="C109" s="92">
        <v>7.15</v>
      </c>
      <c r="D109" s="231"/>
      <c r="E109" s="166"/>
      <c r="F109" s="166"/>
    </row>
    <row r="110" spans="1:6">
      <c r="A110" s="126"/>
      <c r="B110" s="127" t="s">
        <v>130</v>
      </c>
      <c r="C110" s="92">
        <v>1.5</v>
      </c>
      <c r="D110" s="231"/>
      <c r="E110" s="166"/>
      <c r="F110" s="166"/>
    </row>
    <row r="111" spans="1:6">
      <c r="A111" s="126"/>
      <c r="B111" s="127" t="s">
        <v>131</v>
      </c>
      <c r="C111" s="92">
        <v>9.99</v>
      </c>
      <c r="D111" s="231"/>
      <c r="E111" s="166"/>
      <c r="F111" s="166"/>
    </row>
    <row r="112" spans="1:6">
      <c r="A112" s="126"/>
      <c r="B112" s="127" t="s">
        <v>132</v>
      </c>
      <c r="C112" s="92">
        <v>0</v>
      </c>
      <c r="D112" s="231"/>
      <c r="E112" s="166"/>
      <c r="F112" s="166"/>
    </row>
    <row r="113" spans="1:7">
      <c r="A113" s="122">
        <v>2</v>
      </c>
      <c r="B113" s="123" t="s">
        <v>133</v>
      </c>
      <c r="C113" s="97">
        <v>612</v>
      </c>
      <c r="D113" s="230"/>
      <c r="E113" s="153"/>
      <c r="F113" s="153"/>
    </row>
    <row r="114" spans="1:7">
      <c r="A114" s="130" t="s">
        <v>26</v>
      </c>
      <c r="B114" s="130" t="s">
        <v>25</v>
      </c>
      <c r="C114" s="206">
        <f>C105+C113</f>
        <v>679.08</v>
      </c>
      <c r="D114" s="239"/>
      <c r="E114" s="155"/>
      <c r="F114" s="155"/>
      <c r="G114" s="36"/>
    </row>
    <row r="115" spans="1:7">
      <c r="A115" s="122">
        <v>1</v>
      </c>
      <c r="B115" s="123" t="s">
        <v>23</v>
      </c>
      <c r="C115" s="97">
        <f>C116+C117</f>
        <v>35.800000000000004</v>
      </c>
      <c r="D115" s="230"/>
      <c r="E115" s="153"/>
      <c r="F115" s="166"/>
    </row>
    <row r="116" spans="1:7">
      <c r="A116" s="122"/>
      <c r="B116" s="132" t="s">
        <v>37</v>
      </c>
      <c r="C116" s="92">
        <v>35.700000000000003</v>
      </c>
      <c r="D116" s="231"/>
      <c r="E116" s="166"/>
      <c r="F116" s="166"/>
    </row>
    <row r="117" spans="1:7">
      <c r="A117" s="126"/>
      <c r="B117" s="132" t="s">
        <v>38</v>
      </c>
      <c r="C117" s="199">
        <v>0.1</v>
      </c>
      <c r="D117" s="232"/>
      <c r="E117" s="233"/>
      <c r="F117" s="166"/>
    </row>
    <row r="118" spans="1:7">
      <c r="A118" s="126"/>
      <c r="B118" s="137" t="s">
        <v>92</v>
      </c>
      <c r="C118" s="200">
        <v>35.799999999999997</v>
      </c>
      <c r="D118" s="234"/>
      <c r="E118" s="235"/>
      <c r="F118" s="166"/>
    </row>
    <row r="119" spans="1:7">
      <c r="A119" s="122">
        <v>2</v>
      </c>
      <c r="B119" s="123" t="s">
        <v>21</v>
      </c>
      <c r="C119" s="97">
        <f>C120+C121+C122+C123</f>
        <v>388.04999999999995</v>
      </c>
      <c r="D119" s="230"/>
      <c r="E119" s="153"/>
      <c r="F119" s="153"/>
    </row>
    <row r="120" spans="1:7">
      <c r="A120" s="126"/>
      <c r="B120" s="132" t="s">
        <v>37</v>
      </c>
      <c r="C120" s="201">
        <v>380.78</v>
      </c>
      <c r="D120" s="236"/>
      <c r="E120" s="165"/>
      <c r="F120" s="166"/>
    </row>
    <row r="121" spans="1:7">
      <c r="A121" s="126"/>
      <c r="B121" s="132" t="s">
        <v>38</v>
      </c>
      <c r="C121" s="201">
        <v>10.27</v>
      </c>
      <c r="D121" s="236"/>
      <c r="E121" s="165"/>
      <c r="F121" s="166"/>
    </row>
    <row r="122" spans="1:7">
      <c r="A122" s="126"/>
      <c r="B122" s="132" t="s">
        <v>84</v>
      </c>
      <c r="C122" s="201">
        <v>0</v>
      </c>
      <c r="D122" s="236"/>
      <c r="E122" s="165"/>
      <c r="F122" s="166"/>
    </row>
    <row r="123" spans="1:7">
      <c r="A123" s="126"/>
      <c r="B123" s="132" t="s">
        <v>234</v>
      </c>
      <c r="C123" s="201">
        <v>-3</v>
      </c>
      <c r="D123" s="236"/>
      <c r="E123" s="165"/>
      <c r="F123" s="166"/>
    </row>
    <row r="124" spans="1:7">
      <c r="A124" s="126"/>
      <c r="B124" s="133" t="s">
        <v>96</v>
      </c>
      <c r="C124" s="202">
        <v>388.05</v>
      </c>
      <c r="D124" s="237"/>
      <c r="E124" s="238"/>
      <c r="F124" s="166"/>
    </row>
    <row r="125" spans="1:7">
      <c r="A125" s="122">
        <v>3</v>
      </c>
      <c r="B125" s="123" t="s">
        <v>18</v>
      </c>
      <c r="C125" s="97">
        <f>C126+C127+C128</f>
        <v>330.29999999999995</v>
      </c>
      <c r="D125" s="230"/>
      <c r="E125" s="153"/>
      <c r="F125" s="153"/>
    </row>
    <row r="126" spans="1:7">
      <c r="A126" s="126"/>
      <c r="B126" s="132" t="s">
        <v>37</v>
      </c>
      <c r="C126" s="201">
        <v>194.22</v>
      </c>
      <c r="D126" s="236"/>
      <c r="E126" s="165"/>
      <c r="F126" s="166"/>
    </row>
    <row r="127" spans="1:7">
      <c r="A127" s="126"/>
      <c r="B127" s="132" t="s">
        <v>38</v>
      </c>
      <c r="C127" s="201">
        <v>136.57</v>
      </c>
      <c r="D127" s="236"/>
      <c r="E127" s="165"/>
      <c r="F127" s="166"/>
    </row>
    <row r="128" spans="1:7">
      <c r="A128" s="126"/>
      <c r="B128" s="132" t="s">
        <v>234</v>
      </c>
      <c r="C128" s="201">
        <v>-0.49</v>
      </c>
      <c r="D128" s="236"/>
      <c r="E128" s="165"/>
      <c r="F128" s="166"/>
    </row>
    <row r="129" spans="1:6">
      <c r="A129" s="126"/>
      <c r="B129" s="133" t="s">
        <v>103</v>
      </c>
      <c r="C129" s="202">
        <v>150.25</v>
      </c>
      <c r="D129" s="237"/>
      <c r="E129" s="238"/>
      <c r="F129" s="166"/>
    </row>
    <row r="130" spans="1:6">
      <c r="A130" s="126"/>
      <c r="B130" s="133" t="s">
        <v>104</v>
      </c>
      <c r="C130" s="202">
        <v>15.86</v>
      </c>
      <c r="D130" s="237"/>
      <c r="E130" s="238"/>
      <c r="F130" s="166"/>
    </row>
    <row r="131" spans="1:6">
      <c r="A131" s="126"/>
      <c r="B131" s="133" t="s">
        <v>105</v>
      </c>
      <c r="C131" s="202">
        <v>164.19</v>
      </c>
      <c r="D131" s="237"/>
      <c r="E131" s="238"/>
      <c r="F131" s="166"/>
    </row>
    <row r="132" spans="1:6">
      <c r="A132" s="122">
        <v>4</v>
      </c>
      <c r="B132" s="123" t="s">
        <v>17</v>
      </c>
      <c r="C132" s="97">
        <f>C133+C134</f>
        <v>31.29</v>
      </c>
      <c r="D132" s="230"/>
      <c r="E132" s="153"/>
      <c r="F132" s="153"/>
    </row>
    <row r="133" spans="1:6">
      <c r="A133" s="126"/>
      <c r="B133" s="132" t="s">
        <v>37</v>
      </c>
      <c r="C133" s="201">
        <v>27.28</v>
      </c>
      <c r="D133" s="236"/>
      <c r="E133" s="165"/>
      <c r="F133" s="166"/>
    </row>
    <row r="134" spans="1:6">
      <c r="A134" s="126"/>
      <c r="B134" s="132" t="s">
        <v>38</v>
      </c>
      <c r="C134" s="201">
        <v>4.01</v>
      </c>
      <c r="D134" s="236"/>
      <c r="E134" s="165"/>
      <c r="F134" s="166"/>
    </row>
    <row r="135" spans="1:6">
      <c r="A135" s="126"/>
      <c r="B135" s="133" t="s">
        <v>110</v>
      </c>
      <c r="C135" s="202">
        <v>703</v>
      </c>
      <c r="D135" s="237"/>
      <c r="E135" s="238"/>
      <c r="F135" s="166"/>
    </row>
    <row r="136" spans="1:6">
      <c r="A136" s="130" t="s">
        <v>10</v>
      </c>
      <c r="B136" s="130" t="s">
        <v>9</v>
      </c>
      <c r="C136" s="206">
        <f>C115+C119+C125+C132</f>
        <v>785.43999999999983</v>
      </c>
      <c r="D136" s="239"/>
      <c r="E136" s="155"/>
      <c r="F136" s="155"/>
    </row>
    <row r="137" spans="1:6">
      <c r="A137" s="122" t="s">
        <v>8</v>
      </c>
      <c r="B137" s="122" t="s">
        <v>7</v>
      </c>
      <c r="C137" s="183">
        <f>C114-C136</f>
        <v>-106.35999999999979</v>
      </c>
      <c r="D137" s="240"/>
      <c r="E137" s="160"/>
      <c r="F137" s="154"/>
    </row>
    <row r="138" spans="1:6">
      <c r="A138" s="130" t="s">
        <v>70</v>
      </c>
      <c r="B138" s="130" t="s">
        <v>69</v>
      </c>
      <c r="C138" s="206">
        <f>C139+C140+C142+C141</f>
        <v>785.43999999999983</v>
      </c>
      <c r="D138" s="239"/>
      <c r="E138" s="155"/>
      <c r="F138" s="155"/>
    </row>
    <row r="139" spans="1:6">
      <c r="A139" s="126">
        <v>1</v>
      </c>
      <c r="B139" s="149" t="s">
        <v>6</v>
      </c>
      <c r="C139" s="183">
        <f>C116+C120+C126+C133</f>
        <v>637.9799999999999</v>
      </c>
      <c r="D139" s="240"/>
      <c r="E139" s="160"/>
      <c r="F139" s="154"/>
    </row>
    <row r="140" spans="1:6">
      <c r="A140" s="126">
        <v>2</v>
      </c>
      <c r="B140" s="149" t="s">
        <v>5</v>
      </c>
      <c r="C140" s="183">
        <f>C121+C117+C127+C134</f>
        <v>150.94999999999999</v>
      </c>
      <c r="D140" s="212"/>
      <c r="E140" s="161"/>
      <c r="F140" s="166"/>
    </row>
    <row r="141" spans="1:6">
      <c r="A141" s="126">
        <v>3</v>
      </c>
      <c r="B141" s="150" t="s">
        <v>134</v>
      </c>
      <c r="C141" s="183">
        <f>C122</f>
        <v>0</v>
      </c>
      <c r="D141" s="212"/>
      <c r="E141" s="161"/>
      <c r="F141" s="166"/>
    </row>
    <row r="142" spans="1:6">
      <c r="A142" s="126">
        <v>4</v>
      </c>
      <c r="B142" s="162" t="s">
        <v>235</v>
      </c>
      <c r="C142" s="159">
        <f>C123+C128</f>
        <v>-3.49</v>
      </c>
      <c r="D142" s="165"/>
      <c r="E142" s="165"/>
      <c r="F142" s="166"/>
    </row>
    <row r="143" spans="1:6">
      <c r="A143" s="163"/>
      <c r="B143" s="164"/>
      <c r="C143" s="165"/>
      <c r="D143" s="165"/>
      <c r="E143" s="165"/>
      <c r="F143" s="166"/>
    </row>
    <row r="144" spans="1:6">
      <c r="A144" s="113"/>
      <c r="B144" s="114" t="s">
        <v>281</v>
      </c>
      <c r="C144" s="114"/>
      <c r="D144" s="114"/>
      <c r="E144" s="113"/>
      <c r="F144" s="113"/>
    </row>
    <row r="145" spans="1:6">
      <c r="A145" s="113"/>
      <c r="B145" s="114" t="s">
        <v>282</v>
      </c>
      <c r="C145" s="114"/>
      <c r="D145" s="114"/>
      <c r="E145" s="113"/>
      <c r="F145" s="113"/>
    </row>
    <row r="146" spans="1:6">
      <c r="A146" s="113"/>
      <c r="B146" s="113"/>
      <c r="C146" s="115" t="s">
        <v>76</v>
      </c>
      <c r="D146" s="113"/>
      <c r="F146" s="113"/>
    </row>
    <row r="147" spans="1:6">
      <c r="A147" s="168" t="s">
        <v>36</v>
      </c>
      <c r="B147" s="169" t="s">
        <v>35</v>
      </c>
      <c r="C147" s="7" t="s">
        <v>34</v>
      </c>
      <c r="D147" s="226"/>
      <c r="E147" s="226"/>
      <c r="F147" s="227"/>
    </row>
    <row r="148" spans="1:6">
      <c r="A148" s="171" t="s">
        <v>32</v>
      </c>
      <c r="B148" s="172"/>
      <c r="C148" s="257">
        <v>40179</v>
      </c>
      <c r="D148" s="226"/>
      <c r="E148" s="226"/>
      <c r="F148" s="227"/>
    </row>
    <row r="149" spans="1:6">
      <c r="A149" s="122" t="s">
        <v>31</v>
      </c>
      <c r="B149" s="122" t="s">
        <v>30</v>
      </c>
      <c r="C149" s="122">
        <v>1</v>
      </c>
      <c r="D149" s="228"/>
      <c r="E149" s="228"/>
      <c r="F149" s="229"/>
    </row>
    <row r="150" spans="1:6">
      <c r="A150" s="122">
        <v>1</v>
      </c>
      <c r="B150" s="123" t="s">
        <v>127</v>
      </c>
      <c r="C150" s="12">
        <f>C151+C153+C154+C155+C156+C157+C160+C152+C158+C159</f>
        <v>297.77000000000004</v>
      </c>
      <c r="D150" s="241"/>
      <c r="E150" s="153"/>
      <c r="F150" s="153"/>
    </row>
    <row r="151" spans="1:6">
      <c r="A151" s="126"/>
      <c r="B151" s="127" t="s">
        <v>55</v>
      </c>
      <c r="C151" s="11">
        <v>44.6</v>
      </c>
      <c r="D151" s="248"/>
      <c r="E151" s="166"/>
      <c r="F151" s="166"/>
    </row>
    <row r="152" spans="1:6">
      <c r="A152" s="126"/>
      <c r="B152" s="127" t="s">
        <v>135</v>
      </c>
      <c r="C152" s="11">
        <v>12.38</v>
      </c>
      <c r="D152" s="248"/>
      <c r="E152" s="166"/>
      <c r="F152" s="166"/>
    </row>
    <row r="153" spans="1:6">
      <c r="A153" s="126"/>
      <c r="B153" s="127" t="s">
        <v>136</v>
      </c>
      <c r="C153" s="11">
        <v>8.6999999999999993</v>
      </c>
      <c r="D153" s="248"/>
      <c r="E153" s="166"/>
      <c r="F153" s="166"/>
    </row>
    <row r="154" spans="1:6">
      <c r="A154" s="126"/>
      <c r="B154" s="127" t="s">
        <v>137</v>
      </c>
      <c r="C154" s="11">
        <v>209.93</v>
      </c>
      <c r="D154" s="248"/>
      <c r="E154" s="166"/>
      <c r="F154" s="166"/>
    </row>
    <row r="155" spans="1:6">
      <c r="A155" s="126"/>
      <c r="B155" s="127" t="s">
        <v>232</v>
      </c>
      <c r="C155" s="11">
        <v>1.6</v>
      </c>
      <c r="D155" s="248"/>
      <c r="E155" s="166"/>
      <c r="F155" s="166"/>
    </row>
    <row r="156" spans="1:6">
      <c r="A156" s="126"/>
      <c r="B156" s="127" t="s">
        <v>233</v>
      </c>
      <c r="C156" s="11">
        <v>0</v>
      </c>
      <c r="D156" s="248"/>
      <c r="E156" s="166"/>
      <c r="F156" s="166"/>
    </row>
    <row r="157" spans="1:6">
      <c r="A157" s="126"/>
      <c r="B157" s="127" t="s">
        <v>140</v>
      </c>
      <c r="C157" s="11">
        <v>1.75</v>
      </c>
      <c r="D157" s="248"/>
      <c r="E157" s="166"/>
      <c r="F157" s="166"/>
    </row>
    <row r="158" spans="1:6">
      <c r="A158" s="126"/>
      <c r="B158" s="127" t="s">
        <v>130</v>
      </c>
      <c r="C158" s="11">
        <v>15.21</v>
      </c>
      <c r="D158" s="248"/>
      <c r="E158" s="166"/>
      <c r="F158" s="166"/>
    </row>
    <row r="159" spans="1:6">
      <c r="A159" s="126"/>
      <c r="B159" s="127" t="s">
        <v>141</v>
      </c>
      <c r="C159" s="11">
        <v>0</v>
      </c>
      <c r="D159" s="248"/>
      <c r="E159" s="166"/>
      <c r="F159" s="166"/>
    </row>
    <row r="160" spans="1:6">
      <c r="A160" s="126"/>
      <c r="B160" s="127" t="s">
        <v>132</v>
      </c>
      <c r="C160" s="11">
        <v>3.6</v>
      </c>
      <c r="D160" s="248"/>
      <c r="E160" s="166"/>
      <c r="F160" s="166"/>
    </row>
    <row r="161" spans="1:6">
      <c r="A161" s="122">
        <v>2</v>
      </c>
      <c r="B161" s="123" t="s">
        <v>142</v>
      </c>
      <c r="C161" s="12">
        <v>3</v>
      </c>
      <c r="D161" s="241"/>
      <c r="E161" s="153"/>
      <c r="F161" s="153"/>
    </row>
    <row r="162" spans="1:6">
      <c r="A162" s="130" t="s">
        <v>26</v>
      </c>
      <c r="B162" s="130" t="s">
        <v>25</v>
      </c>
      <c r="C162" s="24">
        <f>C150+C161</f>
        <v>300.77000000000004</v>
      </c>
      <c r="D162" s="30"/>
      <c r="E162" s="155"/>
      <c r="F162" s="155"/>
    </row>
    <row r="163" spans="1:6">
      <c r="A163" s="122">
        <v>1</v>
      </c>
      <c r="B163" s="123" t="s">
        <v>20</v>
      </c>
      <c r="C163" s="12">
        <f>C164+C165+C166</f>
        <v>253.45</v>
      </c>
      <c r="D163" s="30"/>
      <c r="E163" s="155"/>
      <c r="F163" s="154"/>
    </row>
    <row r="164" spans="1:6">
      <c r="A164" s="126"/>
      <c r="B164" s="132" t="s">
        <v>37</v>
      </c>
      <c r="C164" s="13">
        <v>5.76</v>
      </c>
      <c r="D164" s="29"/>
      <c r="E164" s="255"/>
      <c r="F164" s="154"/>
    </row>
    <row r="165" spans="1:6">
      <c r="A165" s="126"/>
      <c r="B165" s="132" t="s">
        <v>38</v>
      </c>
      <c r="C165" s="13">
        <v>247.69</v>
      </c>
      <c r="D165" s="29"/>
      <c r="E165" s="255"/>
      <c r="F165" s="154"/>
    </row>
    <row r="166" spans="1:6">
      <c r="A166" s="126"/>
      <c r="B166" s="132" t="s">
        <v>39</v>
      </c>
      <c r="C166" s="13">
        <v>0</v>
      </c>
      <c r="D166" s="29"/>
      <c r="E166" s="255"/>
      <c r="F166" s="154"/>
    </row>
    <row r="167" spans="1:6">
      <c r="A167" s="126"/>
      <c r="B167" s="133" t="s">
        <v>98</v>
      </c>
      <c r="C167" s="68">
        <v>143.86000000000001</v>
      </c>
      <c r="D167" s="192"/>
      <c r="E167" s="256"/>
      <c r="F167" s="154"/>
    </row>
    <row r="168" spans="1:6">
      <c r="A168" s="126"/>
      <c r="B168" s="133" t="s">
        <v>143</v>
      </c>
      <c r="C168" s="68">
        <v>5.73</v>
      </c>
      <c r="D168" s="192"/>
      <c r="E168" s="256"/>
      <c r="F168" s="154"/>
    </row>
    <row r="169" spans="1:6">
      <c r="A169" s="126"/>
      <c r="B169" s="133" t="s">
        <v>100</v>
      </c>
      <c r="C169" s="68">
        <v>100</v>
      </c>
      <c r="D169" s="192"/>
      <c r="E169" s="256"/>
      <c r="F169" s="154"/>
    </row>
    <row r="170" spans="1:6">
      <c r="A170" s="126"/>
      <c r="B170" s="133" t="s">
        <v>101</v>
      </c>
      <c r="C170" s="68">
        <v>3.86</v>
      </c>
      <c r="D170" s="192"/>
      <c r="E170" s="256"/>
      <c r="F170" s="154"/>
    </row>
    <row r="171" spans="1:6">
      <c r="A171" s="130" t="s">
        <v>10</v>
      </c>
      <c r="B171" s="130" t="s">
        <v>9</v>
      </c>
      <c r="C171" s="24">
        <f>C163</f>
        <v>253.45</v>
      </c>
      <c r="D171" s="30"/>
      <c r="E171" s="155"/>
      <c r="F171" s="155"/>
    </row>
    <row r="172" spans="1:6">
      <c r="A172" s="122" t="s">
        <v>8</v>
      </c>
      <c r="B172" s="122" t="s">
        <v>7</v>
      </c>
      <c r="C172" s="15">
        <f>C162-C171</f>
        <v>47.32000000000005</v>
      </c>
      <c r="D172" s="41"/>
      <c r="E172" s="160"/>
      <c r="F172" s="154"/>
    </row>
    <row r="173" spans="1:6">
      <c r="A173" s="130" t="s">
        <v>70</v>
      </c>
      <c r="B173" s="130" t="s">
        <v>69</v>
      </c>
      <c r="C173" s="24">
        <f>C174+C175+C176</f>
        <v>253.45</v>
      </c>
      <c r="D173" s="30"/>
      <c r="E173" s="155"/>
      <c r="F173" s="155"/>
    </row>
    <row r="174" spans="1:6">
      <c r="A174" s="126">
        <v>1</v>
      </c>
      <c r="B174" s="149" t="s">
        <v>6</v>
      </c>
      <c r="C174" s="15">
        <f>C164</f>
        <v>5.76</v>
      </c>
      <c r="D174" s="41"/>
      <c r="E174" s="160"/>
      <c r="F174" s="154"/>
    </row>
    <row r="175" spans="1:6">
      <c r="A175" s="126">
        <v>2</v>
      </c>
      <c r="B175" s="149" t="s">
        <v>5</v>
      </c>
      <c r="C175" s="15">
        <f>C165</f>
        <v>247.69</v>
      </c>
      <c r="D175" s="244"/>
      <c r="E175" s="161"/>
      <c r="F175" s="166"/>
    </row>
    <row r="176" spans="1:6">
      <c r="A176" s="126">
        <v>3</v>
      </c>
      <c r="B176" s="150" t="s">
        <v>1</v>
      </c>
      <c r="C176" s="15">
        <f>C166</f>
        <v>0</v>
      </c>
      <c r="D176" s="244"/>
      <c r="E176" s="161"/>
      <c r="F176" s="166"/>
    </row>
    <row r="177" spans="1:6">
      <c r="A177" s="113"/>
      <c r="B177" s="113"/>
      <c r="C177" s="113"/>
      <c r="D177" s="113"/>
      <c r="E177" s="113"/>
      <c r="F177" s="113"/>
    </row>
    <row r="178" spans="1:6">
      <c r="A178" s="114" t="s">
        <v>283</v>
      </c>
      <c r="B178" s="113"/>
      <c r="C178" s="113"/>
      <c r="D178" s="113"/>
      <c r="E178" s="113"/>
      <c r="F178" s="113"/>
    </row>
    <row r="179" spans="1:6">
      <c r="A179" s="113"/>
      <c r="B179" s="258" t="s">
        <v>284</v>
      </c>
      <c r="C179" s="113"/>
      <c r="D179" s="113"/>
      <c r="E179" s="113"/>
      <c r="F179" s="113"/>
    </row>
    <row r="180" spans="1:6">
      <c r="A180" s="113"/>
      <c r="B180" s="113"/>
      <c r="C180" s="115" t="s">
        <v>76</v>
      </c>
      <c r="D180" s="113"/>
      <c r="F180" s="113"/>
    </row>
    <row r="181" spans="1:6">
      <c r="A181" s="8" t="s">
        <v>36</v>
      </c>
      <c r="B181" s="52" t="s">
        <v>35</v>
      </c>
      <c r="C181" s="7" t="s">
        <v>34</v>
      </c>
      <c r="D181" s="87"/>
      <c r="E181" s="226"/>
      <c r="F181" s="227"/>
    </row>
    <row r="182" spans="1:6">
      <c r="A182" s="47" t="s">
        <v>32</v>
      </c>
      <c r="B182" s="53"/>
      <c r="C182" s="257">
        <v>40179</v>
      </c>
      <c r="D182" s="87"/>
      <c r="E182" s="226"/>
      <c r="F182" s="227"/>
    </row>
    <row r="183" spans="1:6">
      <c r="A183" s="4" t="s">
        <v>31</v>
      </c>
      <c r="B183" s="4" t="s">
        <v>30</v>
      </c>
      <c r="C183" s="4">
        <v>1</v>
      </c>
      <c r="D183" s="223"/>
      <c r="E183" s="228"/>
      <c r="F183" s="229"/>
    </row>
    <row r="184" spans="1:6">
      <c r="A184" s="4">
        <v>1</v>
      </c>
      <c r="B184" s="16" t="s">
        <v>127</v>
      </c>
      <c r="C184" s="12">
        <f>C185+C186</f>
        <v>0.59</v>
      </c>
      <c r="D184" s="241"/>
      <c r="E184" s="241"/>
      <c r="F184" s="247"/>
    </row>
    <row r="185" spans="1:6">
      <c r="A185" s="3"/>
      <c r="B185" s="9" t="s">
        <v>144</v>
      </c>
      <c r="C185" s="11">
        <v>0</v>
      </c>
      <c r="D185" s="248"/>
      <c r="E185" s="248"/>
      <c r="F185" s="247"/>
    </row>
    <row r="186" spans="1:6">
      <c r="A186" s="3"/>
      <c r="B186" s="9" t="s">
        <v>145</v>
      </c>
      <c r="C186" s="11">
        <v>0.59</v>
      </c>
      <c r="D186" s="248"/>
      <c r="E186" s="248"/>
      <c r="F186" s="247"/>
    </row>
    <row r="187" spans="1:6">
      <c r="A187" s="23" t="s">
        <v>26</v>
      </c>
      <c r="B187" s="23" t="s">
        <v>25</v>
      </c>
      <c r="C187" s="24">
        <f>C184</f>
        <v>0.59</v>
      </c>
      <c r="D187" s="30"/>
      <c r="E187" s="30"/>
      <c r="F187" s="253"/>
    </row>
    <row r="188" spans="1:6">
      <c r="A188" s="4">
        <v>1</v>
      </c>
      <c r="B188" s="16" t="s">
        <v>72</v>
      </c>
      <c r="C188" s="12">
        <f>C189</f>
        <v>0</v>
      </c>
      <c r="D188" s="241"/>
      <c r="E188" s="241"/>
      <c r="F188" s="247"/>
    </row>
    <row r="189" spans="1:6">
      <c r="A189" s="3"/>
      <c r="B189" s="10" t="s">
        <v>147</v>
      </c>
      <c r="C189" s="13">
        <v>0</v>
      </c>
      <c r="D189" s="249"/>
      <c r="E189" s="249"/>
      <c r="F189" s="247"/>
    </row>
    <row r="190" spans="1:6">
      <c r="A190" s="3"/>
      <c r="B190" s="67" t="s">
        <v>146</v>
      </c>
      <c r="C190" s="68">
        <v>0</v>
      </c>
      <c r="D190" s="250"/>
      <c r="E190" s="250"/>
      <c r="F190" s="247"/>
    </row>
    <row r="191" spans="1:6">
      <c r="A191" s="4">
        <v>2</v>
      </c>
      <c r="B191" s="31" t="s">
        <v>17</v>
      </c>
      <c r="C191" s="196">
        <f>C192</f>
        <v>0</v>
      </c>
      <c r="D191" s="251"/>
      <c r="E191" s="251"/>
      <c r="F191" s="247"/>
    </row>
    <row r="192" spans="1:6">
      <c r="A192" s="3"/>
      <c r="B192" s="69" t="s">
        <v>265</v>
      </c>
      <c r="C192" s="33">
        <v>0</v>
      </c>
      <c r="D192" s="252"/>
      <c r="E192" s="252"/>
      <c r="F192" s="247"/>
    </row>
    <row r="193" spans="1:6">
      <c r="A193" s="3"/>
      <c r="B193" s="67" t="s">
        <v>110</v>
      </c>
      <c r="C193" s="68">
        <v>0</v>
      </c>
      <c r="D193" s="250"/>
      <c r="E193" s="250"/>
      <c r="F193" s="247"/>
    </row>
    <row r="194" spans="1:6">
      <c r="A194" s="4">
        <v>3</v>
      </c>
      <c r="B194" s="31" t="s">
        <v>16</v>
      </c>
      <c r="C194" s="12">
        <f>C195+C196</f>
        <v>158.44999999999999</v>
      </c>
      <c r="D194" s="241"/>
      <c r="E194" s="241"/>
      <c r="F194" s="247"/>
    </row>
    <row r="195" spans="1:6">
      <c r="A195" s="3"/>
      <c r="B195" s="69" t="s">
        <v>148</v>
      </c>
      <c r="C195" s="33">
        <v>158.44999999999999</v>
      </c>
      <c r="D195" s="252"/>
      <c r="E195" s="252"/>
      <c r="F195" s="247"/>
    </row>
    <row r="196" spans="1:6">
      <c r="A196" s="3"/>
      <c r="B196" s="69" t="s">
        <v>84</v>
      </c>
      <c r="C196" s="33">
        <v>0</v>
      </c>
      <c r="D196" s="252"/>
      <c r="E196" s="252"/>
      <c r="F196" s="247"/>
    </row>
    <row r="197" spans="1:6">
      <c r="A197" s="3"/>
      <c r="B197" s="67" t="s">
        <v>149</v>
      </c>
      <c r="C197" s="68">
        <v>0</v>
      </c>
      <c r="D197" s="250"/>
      <c r="E197" s="250"/>
      <c r="F197" s="247"/>
    </row>
    <row r="198" spans="1:6">
      <c r="A198" s="3"/>
      <c r="B198" s="67" t="s">
        <v>150</v>
      </c>
      <c r="C198" s="68">
        <v>158.44999999999999</v>
      </c>
      <c r="D198" s="250"/>
      <c r="E198" s="250"/>
      <c r="F198" s="247"/>
    </row>
    <row r="199" spans="1:6">
      <c r="A199" s="3"/>
      <c r="B199" s="67" t="s">
        <v>151</v>
      </c>
      <c r="C199" s="68">
        <v>0</v>
      </c>
      <c r="D199" s="250"/>
      <c r="E199" s="250"/>
      <c r="F199" s="247"/>
    </row>
    <row r="200" spans="1:6">
      <c r="A200" s="23" t="s">
        <v>10</v>
      </c>
      <c r="B200" s="23" t="s">
        <v>9</v>
      </c>
      <c r="C200" s="24">
        <f>C188+C194+C191</f>
        <v>158.44999999999999</v>
      </c>
      <c r="D200" s="30"/>
      <c r="E200" s="30"/>
      <c r="F200" s="253"/>
    </row>
    <row r="201" spans="1:6">
      <c r="A201" s="4" t="s">
        <v>8</v>
      </c>
      <c r="B201" s="4" t="s">
        <v>7</v>
      </c>
      <c r="C201" s="15">
        <f>C187-C200</f>
        <v>-157.85999999999999</v>
      </c>
      <c r="D201" s="41"/>
      <c r="E201" s="41"/>
      <c r="F201" s="254"/>
    </row>
    <row r="202" spans="1:6">
      <c r="A202" s="23" t="s">
        <v>70</v>
      </c>
      <c r="B202" s="23" t="s">
        <v>69</v>
      </c>
      <c r="C202" s="24">
        <f>C203+C206+C204+C205</f>
        <v>158.44999999999999</v>
      </c>
      <c r="D202" s="30"/>
      <c r="E202" s="30"/>
      <c r="F202" s="253"/>
    </row>
    <row r="203" spans="1:6">
      <c r="A203" s="3">
        <v>1</v>
      </c>
      <c r="B203" s="2" t="s">
        <v>5</v>
      </c>
      <c r="C203" s="15">
        <f>C195</f>
        <v>158.44999999999999</v>
      </c>
      <c r="D203" s="41"/>
      <c r="E203" s="41"/>
      <c r="F203" s="254"/>
    </row>
    <row r="204" spans="1:6">
      <c r="A204" s="3">
        <v>2</v>
      </c>
      <c r="B204" s="2" t="s">
        <v>134</v>
      </c>
      <c r="C204" s="15">
        <f>C196</f>
        <v>0</v>
      </c>
      <c r="D204" s="244"/>
      <c r="E204" s="244"/>
      <c r="F204" s="247"/>
    </row>
    <row r="205" spans="1:6">
      <c r="A205" s="3">
        <v>3</v>
      </c>
      <c r="B205" s="195" t="s">
        <v>266</v>
      </c>
      <c r="C205" s="15">
        <f>C192</f>
        <v>0</v>
      </c>
      <c r="D205" s="244"/>
      <c r="E205" s="244"/>
      <c r="F205" s="247"/>
    </row>
    <row r="206" spans="1:6">
      <c r="A206" s="3">
        <v>4</v>
      </c>
      <c r="B206" s="1" t="s">
        <v>47</v>
      </c>
      <c r="C206" s="15">
        <f>C190</f>
        <v>0</v>
      </c>
      <c r="D206" s="244"/>
      <c r="E206" s="244"/>
      <c r="F206" s="247"/>
    </row>
  </sheetData>
  <phoneticPr fontId="8" type="noConversion"/>
  <pageMargins left="1.1417322834645669" right="0.15748031496062992" top="0.19685039370078741" bottom="0.19685039370078741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15"/>
  <sheetViews>
    <sheetView topLeftCell="A186" workbookViewId="0">
      <selection activeCell="A107" sqref="A107:C215"/>
    </sheetView>
  </sheetViews>
  <sheetFormatPr defaultRowHeight="12.75"/>
  <cols>
    <col min="1" max="1" width="3.7109375" customWidth="1"/>
    <col min="2" max="2" width="51.28515625" customWidth="1"/>
    <col min="3" max="3" width="12.42578125" customWidth="1"/>
    <col min="4" max="4" width="11.7109375" customWidth="1"/>
  </cols>
  <sheetData>
    <row r="1" spans="1:5">
      <c r="A1" s="22" t="s">
        <v>238</v>
      </c>
      <c r="B1" s="22"/>
    </row>
    <row r="2" spans="1:5">
      <c r="A2" s="22" t="s">
        <v>240</v>
      </c>
      <c r="B2" s="22"/>
    </row>
    <row r="3" spans="1:5">
      <c r="A3" s="22" t="s">
        <v>68</v>
      </c>
      <c r="B3" s="22"/>
    </row>
    <row r="4" spans="1:5">
      <c r="A4" s="22"/>
      <c r="B4" s="22"/>
    </row>
    <row r="5" spans="1:5">
      <c r="A5" s="22"/>
      <c r="B5" s="22"/>
    </row>
    <row r="6" spans="1:5">
      <c r="B6" s="22" t="s">
        <v>274</v>
      </c>
    </row>
    <row r="8" spans="1:5">
      <c r="C8" s="32" t="s">
        <v>76</v>
      </c>
    </row>
    <row r="9" spans="1:5">
      <c r="A9" s="8" t="s">
        <v>36</v>
      </c>
      <c r="B9" s="52" t="s">
        <v>35</v>
      </c>
      <c r="C9" s="60" t="s">
        <v>34</v>
      </c>
      <c r="D9" s="87"/>
      <c r="E9" s="110"/>
    </row>
    <row r="10" spans="1:5">
      <c r="A10" s="47" t="s">
        <v>32</v>
      </c>
      <c r="B10" s="53"/>
      <c r="C10" s="61" t="s">
        <v>80</v>
      </c>
      <c r="D10" s="87"/>
      <c r="E10" s="110"/>
    </row>
    <row r="11" spans="1:5">
      <c r="A11" s="47"/>
      <c r="B11" s="53"/>
      <c r="C11" s="61" t="s">
        <v>81</v>
      </c>
      <c r="D11" s="87"/>
      <c r="E11" s="110"/>
    </row>
    <row r="12" spans="1:5">
      <c r="A12" s="55"/>
      <c r="B12" s="54"/>
      <c r="C12" s="62" t="s">
        <v>245</v>
      </c>
      <c r="D12" s="87"/>
      <c r="E12" s="110"/>
    </row>
    <row r="13" spans="1:5">
      <c r="A13" s="6" t="s">
        <v>31</v>
      </c>
      <c r="B13" s="6" t="s">
        <v>30</v>
      </c>
      <c r="C13" s="44">
        <v>2</v>
      </c>
      <c r="D13" s="34"/>
      <c r="E13" s="34"/>
    </row>
    <row r="14" spans="1:5">
      <c r="A14" s="4">
        <v>1</v>
      </c>
      <c r="B14" s="16" t="s">
        <v>50</v>
      </c>
      <c r="C14" s="12">
        <f>C15+C17+C18+C19+C20+C21+C22+C23+C24+C25+C26+C27</f>
        <v>12913.06</v>
      </c>
      <c r="D14" s="241"/>
      <c r="E14" s="30"/>
    </row>
    <row r="15" spans="1:5">
      <c r="A15" s="3"/>
      <c r="B15" s="9" t="s">
        <v>51</v>
      </c>
      <c r="C15" s="11">
        <v>129.4</v>
      </c>
      <c r="D15" s="248"/>
      <c r="E15" s="111"/>
    </row>
    <row r="16" spans="1:5">
      <c r="A16" s="3"/>
      <c r="B16" s="9" t="s">
        <v>78</v>
      </c>
      <c r="C16" s="11"/>
      <c r="D16" s="248"/>
      <c r="E16" s="111"/>
    </row>
    <row r="17" spans="1:5">
      <c r="A17" s="3"/>
      <c r="B17" s="9" t="s">
        <v>52</v>
      </c>
      <c r="C17" s="11">
        <v>2485.06</v>
      </c>
      <c r="D17" s="248"/>
      <c r="E17" s="111"/>
    </row>
    <row r="18" spans="1:5">
      <c r="A18" s="3"/>
      <c r="B18" s="9" t="s">
        <v>53</v>
      </c>
      <c r="C18" s="11">
        <v>1371.16</v>
      </c>
      <c r="D18" s="248"/>
      <c r="E18" s="111"/>
    </row>
    <row r="19" spans="1:5">
      <c r="A19" s="3"/>
      <c r="B19" s="9" t="s">
        <v>54</v>
      </c>
      <c r="C19" s="11">
        <v>25.87</v>
      </c>
      <c r="D19" s="248"/>
      <c r="E19" s="111"/>
    </row>
    <row r="20" spans="1:5">
      <c r="A20" s="3"/>
      <c r="B20" s="9" t="s">
        <v>55</v>
      </c>
      <c r="C20" s="11">
        <v>605.82000000000005</v>
      </c>
      <c r="D20" s="248"/>
      <c r="E20" s="111"/>
    </row>
    <row r="21" spans="1:5">
      <c r="A21" s="3"/>
      <c r="B21" s="9" t="s">
        <v>56</v>
      </c>
      <c r="C21" s="11">
        <v>40.53</v>
      </c>
      <c r="D21" s="248"/>
      <c r="E21" s="111"/>
    </row>
    <row r="22" spans="1:5">
      <c r="A22" s="3"/>
      <c r="B22" s="9" t="s">
        <v>57</v>
      </c>
      <c r="C22" s="11">
        <v>105.18</v>
      </c>
      <c r="D22" s="248"/>
      <c r="E22" s="111"/>
    </row>
    <row r="23" spans="1:5">
      <c r="A23" s="3"/>
      <c r="B23" s="9" t="s">
        <v>58</v>
      </c>
      <c r="C23" s="11">
        <v>205.27</v>
      </c>
      <c r="D23" s="248"/>
      <c r="E23" s="111"/>
    </row>
    <row r="24" spans="1:5">
      <c r="A24" s="3"/>
      <c r="B24" s="9" t="s">
        <v>59</v>
      </c>
      <c r="C24" s="11">
        <v>71.489999999999995</v>
      </c>
      <c r="D24" s="248"/>
      <c r="E24" s="111"/>
    </row>
    <row r="25" spans="1:5">
      <c r="A25" s="3"/>
      <c r="B25" s="9" t="s">
        <v>67</v>
      </c>
      <c r="C25" s="11">
        <v>10.36</v>
      </c>
      <c r="D25" s="248"/>
      <c r="E25" s="111"/>
    </row>
    <row r="26" spans="1:5">
      <c r="A26" s="3"/>
      <c r="B26" s="9" t="s">
        <v>60</v>
      </c>
      <c r="C26" s="11">
        <v>7837.34</v>
      </c>
      <c r="D26" s="248"/>
      <c r="E26" s="111"/>
    </row>
    <row r="27" spans="1:5">
      <c r="A27" s="3"/>
      <c r="B27" s="9" t="s">
        <v>61</v>
      </c>
      <c r="C27" s="11">
        <v>25.58</v>
      </c>
      <c r="D27" s="248"/>
      <c r="E27" s="111"/>
    </row>
    <row r="28" spans="1:5">
      <c r="A28" s="4">
        <v>2</v>
      </c>
      <c r="B28" s="16" t="s">
        <v>29</v>
      </c>
      <c r="C28" s="12">
        <f>C29+C30</f>
        <v>10683.96</v>
      </c>
      <c r="D28" s="241"/>
      <c r="E28" s="30"/>
    </row>
    <row r="29" spans="1:5">
      <c r="A29" s="3"/>
      <c r="B29" s="9" t="s">
        <v>62</v>
      </c>
      <c r="C29" s="11">
        <v>10683.96</v>
      </c>
      <c r="D29" s="248"/>
      <c r="E29" s="111"/>
    </row>
    <row r="30" spans="1:5">
      <c r="A30" s="3"/>
      <c r="B30" s="9" t="s">
        <v>63</v>
      </c>
      <c r="C30" s="11">
        <v>0</v>
      </c>
      <c r="D30" s="248"/>
      <c r="E30" s="111"/>
    </row>
    <row r="31" spans="1:5">
      <c r="A31" s="4">
        <v>3</v>
      </c>
      <c r="B31" s="16" t="s">
        <v>28</v>
      </c>
      <c r="C31" s="12">
        <f>C32+C33+C34+C35+C36</f>
        <v>2383.96</v>
      </c>
      <c r="D31" s="241"/>
      <c r="E31" s="30"/>
    </row>
    <row r="32" spans="1:5">
      <c r="A32" s="3"/>
      <c r="B32" s="9" t="s">
        <v>64</v>
      </c>
      <c r="C32" s="11">
        <v>1721</v>
      </c>
      <c r="D32" s="248"/>
      <c r="E32" s="111"/>
    </row>
    <row r="33" spans="1:5">
      <c r="A33" s="3"/>
      <c r="B33" s="9" t="s">
        <v>65</v>
      </c>
      <c r="C33" s="11">
        <v>44.2</v>
      </c>
      <c r="D33" s="248"/>
      <c r="E33" s="111"/>
    </row>
    <row r="34" spans="1:5">
      <c r="A34" s="3"/>
      <c r="B34" s="9" t="s">
        <v>66</v>
      </c>
      <c r="C34" s="11">
        <v>18.600000000000001</v>
      </c>
      <c r="D34" s="248"/>
      <c r="E34" s="111"/>
    </row>
    <row r="35" spans="1:5">
      <c r="A35" s="3"/>
      <c r="B35" s="9" t="s">
        <v>82</v>
      </c>
      <c r="C35" s="11">
        <v>110.68</v>
      </c>
      <c r="D35" s="248"/>
      <c r="E35" s="111"/>
    </row>
    <row r="36" spans="1:5">
      <c r="A36" s="3"/>
      <c r="B36" s="9" t="s">
        <v>241</v>
      </c>
      <c r="C36" s="11">
        <v>489.48</v>
      </c>
      <c r="D36" s="248"/>
      <c r="E36" s="111"/>
    </row>
    <row r="37" spans="1:5">
      <c r="A37" s="4">
        <v>4</v>
      </c>
      <c r="B37" s="16" t="s">
        <v>27</v>
      </c>
      <c r="C37" s="12">
        <v>0</v>
      </c>
      <c r="D37" s="241"/>
      <c r="E37" s="111"/>
    </row>
    <row r="38" spans="1:5">
      <c r="A38" s="23" t="s">
        <v>26</v>
      </c>
      <c r="B38" s="23" t="s">
        <v>25</v>
      </c>
      <c r="C38" s="24">
        <f>C14+C28+C31+C37</f>
        <v>25980.979999999996</v>
      </c>
      <c r="D38" s="30"/>
      <c r="E38" s="30"/>
    </row>
    <row r="39" spans="1:5">
      <c r="A39" s="4">
        <v>1</v>
      </c>
      <c r="B39" s="16" t="s">
        <v>24</v>
      </c>
      <c r="C39" s="12">
        <f>C40+C41+C43+C42</f>
        <v>952.26</v>
      </c>
      <c r="D39" s="241"/>
      <c r="E39" s="30"/>
    </row>
    <row r="40" spans="1:5">
      <c r="A40" s="3"/>
      <c r="B40" s="10" t="s">
        <v>37</v>
      </c>
      <c r="C40" s="11">
        <v>751.69</v>
      </c>
      <c r="D40" s="248"/>
      <c r="E40" s="111"/>
    </row>
    <row r="41" spans="1:5">
      <c r="A41" s="3"/>
      <c r="B41" s="10" t="s">
        <v>38</v>
      </c>
      <c r="C41" s="11">
        <v>202.9</v>
      </c>
      <c r="D41" s="248"/>
      <c r="E41" s="111"/>
    </row>
    <row r="42" spans="1:5">
      <c r="A42" s="3"/>
      <c r="B42" s="10" t="s">
        <v>39</v>
      </c>
      <c r="C42" s="11">
        <v>0</v>
      </c>
      <c r="D42" s="248"/>
      <c r="E42" s="111"/>
    </row>
    <row r="43" spans="1:5">
      <c r="A43" s="3"/>
      <c r="B43" s="10" t="s">
        <v>48</v>
      </c>
      <c r="C43" s="11">
        <v>-2.33</v>
      </c>
      <c r="D43" s="248"/>
      <c r="E43" s="111"/>
    </row>
    <row r="44" spans="1:5">
      <c r="A44" s="4">
        <v>2</v>
      </c>
      <c r="B44" s="16" t="s">
        <v>23</v>
      </c>
      <c r="C44" s="12">
        <f>C45</f>
        <v>90</v>
      </c>
      <c r="D44" s="241"/>
      <c r="E44" s="111"/>
    </row>
    <row r="45" spans="1:5">
      <c r="A45" s="3"/>
      <c r="B45" s="10" t="s">
        <v>41</v>
      </c>
      <c r="C45" s="20">
        <v>90</v>
      </c>
      <c r="D45" s="259"/>
      <c r="E45" s="111"/>
    </row>
    <row r="46" spans="1:5">
      <c r="A46" s="4">
        <v>3</v>
      </c>
      <c r="B46" s="31" t="s">
        <v>73</v>
      </c>
      <c r="C46" s="56">
        <v>767.2</v>
      </c>
      <c r="D46" s="260"/>
      <c r="E46" s="111"/>
    </row>
    <row r="47" spans="1:5">
      <c r="A47" s="4">
        <v>4</v>
      </c>
      <c r="B47" s="16" t="s">
        <v>22</v>
      </c>
      <c r="C47" s="12">
        <f>C48</f>
        <v>3.39</v>
      </c>
      <c r="D47" s="241"/>
      <c r="E47" s="30"/>
    </row>
    <row r="48" spans="1:5">
      <c r="A48" s="3"/>
      <c r="B48" s="10" t="s">
        <v>44</v>
      </c>
      <c r="C48" s="13">
        <v>3.39</v>
      </c>
      <c r="D48" s="249"/>
      <c r="E48" s="111"/>
    </row>
    <row r="49" spans="1:5">
      <c r="A49" s="4">
        <v>5</v>
      </c>
      <c r="B49" s="16" t="s">
        <v>21</v>
      </c>
      <c r="C49" s="12">
        <f>C50+C51+C52</f>
        <v>405.74</v>
      </c>
      <c r="D49" s="241"/>
      <c r="E49" s="30"/>
    </row>
    <row r="50" spans="1:5">
      <c r="A50" s="3"/>
      <c r="B50" s="10" t="s">
        <v>37</v>
      </c>
      <c r="C50" s="13">
        <v>5.6</v>
      </c>
      <c r="D50" s="249"/>
      <c r="E50" s="111"/>
    </row>
    <row r="51" spans="1:5">
      <c r="A51" s="3"/>
      <c r="B51" s="10" t="s">
        <v>38</v>
      </c>
      <c r="C51" s="13">
        <v>6.14</v>
      </c>
      <c r="D51" s="249"/>
      <c r="E51" s="111"/>
    </row>
    <row r="52" spans="1:5">
      <c r="A52" s="3"/>
      <c r="B52" s="10" t="s">
        <v>41</v>
      </c>
      <c r="C52" s="13">
        <v>394</v>
      </c>
      <c r="D52" s="249"/>
      <c r="E52" s="111"/>
    </row>
    <row r="53" spans="1:5">
      <c r="A53" s="4">
        <v>6</v>
      </c>
      <c r="B53" s="16" t="s">
        <v>20</v>
      </c>
      <c r="C53" s="12">
        <f>C54+C55+C56+C57+C58+C59</f>
        <v>12139.68</v>
      </c>
      <c r="D53" s="241"/>
      <c r="E53" s="30"/>
    </row>
    <row r="54" spans="1:5">
      <c r="A54" s="3"/>
      <c r="B54" s="10" t="s">
        <v>37</v>
      </c>
      <c r="C54" s="13">
        <v>10054</v>
      </c>
      <c r="D54" s="249"/>
      <c r="E54" s="111"/>
    </row>
    <row r="55" spans="1:5">
      <c r="A55" s="3"/>
      <c r="B55" s="10" t="s">
        <v>38</v>
      </c>
      <c r="C55" s="13">
        <v>1860.37</v>
      </c>
      <c r="D55" s="249"/>
      <c r="E55" s="111"/>
    </row>
    <row r="56" spans="1:5">
      <c r="A56" s="3"/>
      <c r="B56" s="10" t="s">
        <v>39</v>
      </c>
      <c r="C56" s="13">
        <v>39.04</v>
      </c>
      <c r="D56" s="249"/>
      <c r="E56" s="111"/>
    </row>
    <row r="57" spans="1:5">
      <c r="A57" s="3"/>
      <c r="B57" s="10" t="s">
        <v>45</v>
      </c>
      <c r="C57" s="13">
        <v>3.23</v>
      </c>
      <c r="D57" s="249"/>
      <c r="E57" s="111"/>
    </row>
    <row r="58" spans="1:5">
      <c r="A58" s="3"/>
      <c r="B58" s="10" t="s">
        <v>84</v>
      </c>
      <c r="C58" s="13">
        <v>186.42</v>
      </c>
      <c r="D58" s="249"/>
      <c r="E58" s="111"/>
    </row>
    <row r="59" spans="1:5">
      <c r="A59" s="3"/>
      <c r="B59" s="10" t="s">
        <v>48</v>
      </c>
      <c r="C59" s="13">
        <v>-3.38</v>
      </c>
      <c r="D59" s="249"/>
      <c r="E59" s="111"/>
    </row>
    <row r="60" spans="1:5">
      <c r="A60" s="4">
        <v>7</v>
      </c>
      <c r="B60" s="16" t="s">
        <v>19</v>
      </c>
      <c r="C60" s="12">
        <f>C63+C61+C62</f>
        <v>416.7</v>
      </c>
      <c r="D60" s="241"/>
      <c r="E60" s="30"/>
    </row>
    <row r="61" spans="1:5">
      <c r="A61" s="4"/>
      <c r="B61" s="10" t="s">
        <v>37</v>
      </c>
      <c r="C61" s="33">
        <v>412.3</v>
      </c>
      <c r="D61" s="252"/>
      <c r="E61" s="30"/>
    </row>
    <row r="62" spans="1:5">
      <c r="A62" s="4"/>
      <c r="B62" s="10" t="s">
        <v>38</v>
      </c>
      <c r="C62" s="33">
        <v>1.4</v>
      </c>
      <c r="D62" s="252"/>
      <c r="E62" s="30"/>
    </row>
    <row r="63" spans="1:5">
      <c r="A63" s="3"/>
      <c r="B63" s="10" t="s">
        <v>39</v>
      </c>
      <c r="C63" s="13">
        <v>3</v>
      </c>
      <c r="D63" s="249"/>
      <c r="E63" s="111"/>
    </row>
    <row r="64" spans="1:5">
      <c r="A64" s="4">
        <v>8</v>
      </c>
      <c r="B64" s="16" t="s">
        <v>18</v>
      </c>
      <c r="C64" s="12">
        <f>C65+C66+C67+C68</f>
        <v>1080.0999999999999</v>
      </c>
      <c r="D64" s="241"/>
      <c r="E64" s="30"/>
    </row>
    <row r="65" spans="1:5">
      <c r="A65" s="3"/>
      <c r="B65" s="10" t="s">
        <v>37</v>
      </c>
      <c r="C65" s="13">
        <v>310.33999999999997</v>
      </c>
      <c r="D65" s="249"/>
      <c r="E65" s="111"/>
    </row>
    <row r="66" spans="1:5">
      <c r="A66" s="3"/>
      <c r="B66" s="10" t="s">
        <v>38</v>
      </c>
      <c r="C66" s="13">
        <v>103.59</v>
      </c>
      <c r="D66" s="249"/>
      <c r="E66" s="111"/>
    </row>
    <row r="67" spans="1:5">
      <c r="A67" s="3"/>
      <c r="B67" s="10" t="s">
        <v>41</v>
      </c>
      <c r="C67" s="13">
        <v>666.17</v>
      </c>
      <c r="D67" s="249"/>
      <c r="E67" s="111"/>
    </row>
    <row r="68" spans="1:5">
      <c r="A68" s="3"/>
      <c r="B68" s="10" t="s">
        <v>45</v>
      </c>
      <c r="C68" s="13">
        <v>0</v>
      </c>
      <c r="D68" s="249"/>
      <c r="E68" s="111"/>
    </row>
    <row r="69" spans="1:5">
      <c r="A69" s="4">
        <v>9</v>
      </c>
      <c r="B69" s="16" t="s">
        <v>17</v>
      </c>
      <c r="C69" s="12">
        <f>C70+C71+C72+C73+C74</f>
        <v>1881.79</v>
      </c>
      <c r="D69" s="241"/>
      <c r="E69" s="30"/>
    </row>
    <row r="70" spans="1:5">
      <c r="A70" s="3"/>
      <c r="B70" s="10" t="s">
        <v>37</v>
      </c>
      <c r="C70" s="13">
        <v>1177.04</v>
      </c>
      <c r="D70" s="249"/>
      <c r="E70" s="111"/>
    </row>
    <row r="71" spans="1:5">
      <c r="A71" s="3"/>
      <c r="B71" s="10" t="s">
        <v>38</v>
      </c>
      <c r="C71" s="13">
        <v>200.88</v>
      </c>
      <c r="D71" s="249"/>
      <c r="E71" s="111"/>
    </row>
    <row r="72" spans="1:5">
      <c r="A72" s="3"/>
      <c r="B72" s="10" t="s">
        <v>41</v>
      </c>
      <c r="C72" s="13">
        <v>68.3</v>
      </c>
      <c r="D72" s="249"/>
      <c r="E72" s="111"/>
    </row>
    <row r="73" spans="1:5">
      <c r="A73" s="3"/>
      <c r="B73" s="10" t="s">
        <v>39</v>
      </c>
      <c r="C73" s="13">
        <v>435.57</v>
      </c>
      <c r="D73" s="249"/>
      <c r="E73" s="111"/>
    </row>
    <row r="74" spans="1:5">
      <c r="A74" s="3"/>
      <c r="B74" s="10" t="s">
        <v>48</v>
      </c>
      <c r="C74" s="13">
        <v>0</v>
      </c>
      <c r="D74" s="249"/>
      <c r="E74" s="111"/>
    </row>
    <row r="75" spans="1:5">
      <c r="A75" s="4">
        <v>10</v>
      </c>
      <c r="B75" s="16" t="s">
        <v>16</v>
      </c>
      <c r="C75" s="12">
        <f>C76+C77+C79+C78</f>
        <v>2869.5</v>
      </c>
      <c r="D75" s="241"/>
      <c r="E75" s="30"/>
    </row>
    <row r="76" spans="1:5">
      <c r="A76" s="3"/>
      <c r="B76" s="10" t="s">
        <v>37</v>
      </c>
      <c r="C76" s="13">
        <v>597.08000000000004</v>
      </c>
      <c r="D76" s="249"/>
      <c r="E76" s="111"/>
    </row>
    <row r="77" spans="1:5">
      <c r="A77" s="3"/>
      <c r="B77" s="10" t="s">
        <v>38</v>
      </c>
      <c r="C77" s="13">
        <v>1435.53</v>
      </c>
      <c r="D77" s="249"/>
      <c r="E77" s="111"/>
    </row>
    <row r="78" spans="1:5">
      <c r="A78" s="3"/>
      <c r="B78" s="10" t="s">
        <v>84</v>
      </c>
      <c r="C78" s="13">
        <v>855.75</v>
      </c>
      <c r="D78" s="249"/>
      <c r="E78" s="111"/>
    </row>
    <row r="79" spans="1:5">
      <c r="A79" s="3"/>
      <c r="B79" s="10" t="s">
        <v>48</v>
      </c>
      <c r="C79" s="13">
        <v>-18.86</v>
      </c>
      <c r="D79" s="249"/>
      <c r="E79" s="111"/>
    </row>
    <row r="80" spans="1:5">
      <c r="A80" s="4">
        <v>11</v>
      </c>
      <c r="B80" s="16" t="s">
        <v>15</v>
      </c>
      <c r="C80" s="12">
        <f>C81+C82</f>
        <v>499.63</v>
      </c>
      <c r="D80" s="241"/>
      <c r="E80" s="30"/>
    </row>
    <row r="81" spans="1:5">
      <c r="A81" s="3"/>
      <c r="B81" s="10" t="s">
        <v>38</v>
      </c>
      <c r="C81" s="13">
        <v>399.63</v>
      </c>
      <c r="D81" s="249"/>
      <c r="E81" s="111"/>
    </row>
    <row r="82" spans="1:5">
      <c r="A82" s="3"/>
      <c r="B82" s="10" t="s">
        <v>40</v>
      </c>
      <c r="C82" s="13">
        <v>100</v>
      </c>
      <c r="D82" s="249"/>
      <c r="E82" s="111"/>
    </row>
    <row r="83" spans="1:5">
      <c r="A83" s="4">
        <v>12</v>
      </c>
      <c r="B83" s="16" t="s">
        <v>14</v>
      </c>
      <c r="C83" s="12">
        <f>C84</f>
        <v>529.79999999999995</v>
      </c>
      <c r="D83" s="241"/>
      <c r="E83" s="30"/>
    </row>
    <row r="84" spans="1:5">
      <c r="A84" s="4"/>
      <c r="B84" s="16" t="s">
        <v>79</v>
      </c>
      <c r="C84" s="33">
        <v>529.79999999999995</v>
      </c>
      <c r="D84" s="252"/>
      <c r="E84" s="111"/>
    </row>
    <row r="85" spans="1:5">
      <c r="A85" s="4">
        <v>13</v>
      </c>
      <c r="B85" s="16" t="s">
        <v>13</v>
      </c>
      <c r="C85" s="12">
        <f>C86</f>
        <v>2609.09</v>
      </c>
      <c r="D85" s="241"/>
      <c r="E85" s="30"/>
    </row>
    <row r="86" spans="1:5">
      <c r="A86" s="3"/>
      <c r="B86" s="10" t="s">
        <v>46</v>
      </c>
      <c r="C86" s="13">
        <v>2609.09</v>
      </c>
      <c r="D86" s="249"/>
      <c r="E86" s="111"/>
    </row>
    <row r="87" spans="1:5">
      <c r="A87" s="4">
        <v>14</v>
      </c>
      <c r="B87" s="17" t="s">
        <v>12</v>
      </c>
      <c r="C87" s="21">
        <v>10.14</v>
      </c>
      <c r="D87" s="28"/>
      <c r="E87" s="111"/>
    </row>
    <row r="88" spans="1:5">
      <c r="A88" s="4">
        <v>15</v>
      </c>
      <c r="B88" s="17" t="s">
        <v>11</v>
      </c>
      <c r="C88" s="18">
        <f>C89+C90+C91</f>
        <v>-110.44</v>
      </c>
      <c r="D88" s="30"/>
      <c r="E88" s="30"/>
    </row>
    <row r="89" spans="1:5">
      <c r="A89" s="3"/>
      <c r="B89" s="10" t="s">
        <v>37</v>
      </c>
      <c r="C89" s="19">
        <v>87.26</v>
      </c>
      <c r="D89" s="29"/>
      <c r="E89" s="111"/>
    </row>
    <row r="90" spans="1:5">
      <c r="A90" s="3"/>
      <c r="B90" s="10" t="s">
        <v>38</v>
      </c>
      <c r="C90" s="19">
        <v>138.26</v>
      </c>
      <c r="D90" s="29"/>
      <c r="E90" s="111"/>
    </row>
    <row r="91" spans="1:5">
      <c r="A91" s="3"/>
      <c r="B91" s="10" t="s">
        <v>48</v>
      </c>
      <c r="C91" s="19">
        <v>-335.96</v>
      </c>
      <c r="D91" s="29"/>
      <c r="E91" s="111"/>
    </row>
    <row r="92" spans="1:5">
      <c r="A92" s="23" t="s">
        <v>10</v>
      </c>
      <c r="B92" s="23" t="s">
        <v>9</v>
      </c>
      <c r="C92" s="24">
        <f>C39+C44+C46+C47+C49+C53+C60+C64+C69+C75+C80+C83+C85+C87+C88</f>
        <v>24144.58</v>
      </c>
      <c r="D92" s="30"/>
      <c r="E92" s="30"/>
    </row>
    <row r="93" spans="1:5">
      <c r="A93" s="4" t="s">
        <v>8</v>
      </c>
      <c r="B93" s="4" t="s">
        <v>7</v>
      </c>
      <c r="C93" s="15">
        <f>C38-C92</f>
        <v>1836.3999999999942</v>
      </c>
      <c r="D93" s="41"/>
      <c r="E93" s="111"/>
    </row>
    <row r="94" spans="1:5">
      <c r="A94" s="23" t="s">
        <v>70</v>
      </c>
      <c r="B94" s="23" t="s">
        <v>69</v>
      </c>
      <c r="C94" s="24">
        <f>C95+C96+C97+C98+C99+C100+C101+C102+C103</f>
        <v>24144.58</v>
      </c>
      <c r="D94" s="30"/>
      <c r="E94" s="30"/>
    </row>
    <row r="95" spans="1:5">
      <c r="A95" s="3">
        <v>1</v>
      </c>
      <c r="B95" s="2" t="s">
        <v>6</v>
      </c>
      <c r="C95" s="15">
        <f>C40+C50+C54+C65+C70+C76+C89+C61</f>
        <v>13395.310000000001</v>
      </c>
      <c r="D95" s="41"/>
      <c r="E95" s="111"/>
    </row>
    <row r="96" spans="1:5">
      <c r="A96" s="3">
        <v>2</v>
      </c>
      <c r="B96" s="2" t="s">
        <v>5</v>
      </c>
      <c r="C96" s="15">
        <f>C41+C51+C55+C66+C71+C77+C81+C90+C62+C87</f>
        <v>4358.84</v>
      </c>
      <c r="D96" s="244"/>
      <c r="E96" s="111"/>
    </row>
    <row r="97" spans="1:5">
      <c r="A97" s="3">
        <v>3</v>
      </c>
      <c r="B97" s="2" t="s">
        <v>4</v>
      </c>
      <c r="C97" s="15">
        <f>C86</f>
        <v>2609.09</v>
      </c>
      <c r="D97" s="244"/>
      <c r="E97" s="111"/>
    </row>
    <row r="98" spans="1:5">
      <c r="A98" s="3">
        <v>4</v>
      </c>
      <c r="B98" s="2" t="s">
        <v>3</v>
      </c>
      <c r="C98" s="15">
        <f>C45+C48+C52+C67+C72</f>
        <v>1221.8599999999999</v>
      </c>
      <c r="D98" s="244"/>
      <c r="E98" s="111"/>
    </row>
    <row r="99" spans="1:5">
      <c r="A99" s="3">
        <v>5</v>
      </c>
      <c r="B99" s="2" t="s">
        <v>1</v>
      </c>
      <c r="C99" s="15">
        <f>C42+C56+C63+C73</f>
        <v>477.61</v>
      </c>
      <c r="D99" s="244"/>
      <c r="E99" s="111"/>
    </row>
    <row r="100" spans="1:5">
      <c r="A100" s="3">
        <v>6</v>
      </c>
      <c r="B100" s="2" t="s">
        <v>0</v>
      </c>
      <c r="C100" s="15">
        <f>C57+C68</f>
        <v>3.23</v>
      </c>
      <c r="D100" s="244"/>
      <c r="E100" s="111"/>
    </row>
    <row r="101" spans="1:5">
      <c r="A101" s="3">
        <v>7</v>
      </c>
      <c r="B101" s="2" t="s">
        <v>43</v>
      </c>
      <c r="C101" s="15">
        <f>C84+C46</f>
        <v>1297</v>
      </c>
      <c r="D101" s="244"/>
      <c r="E101" s="111"/>
    </row>
    <row r="102" spans="1:5">
      <c r="A102" s="3">
        <v>8</v>
      </c>
      <c r="B102" s="2" t="s">
        <v>40</v>
      </c>
      <c r="C102" s="15">
        <f>C82+C58+C78</f>
        <v>1142.17</v>
      </c>
      <c r="D102" s="244"/>
      <c r="E102" s="111"/>
    </row>
    <row r="103" spans="1:5">
      <c r="A103" s="3">
        <v>9</v>
      </c>
      <c r="B103" s="1" t="s">
        <v>49</v>
      </c>
      <c r="C103" s="15">
        <f>C43+C79+C74+C59+C91</f>
        <v>-360.53</v>
      </c>
      <c r="D103" s="244"/>
      <c r="E103" s="111"/>
    </row>
    <row r="107" spans="1:5">
      <c r="A107" s="114" t="s">
        <v>279</v>
      </c>
    </row>
    <row r="108" spans="1:5">
      <c r="B108" s="22" t="s">
        <v>286</v>
      </c>
    </row>
    <row r="109" spans="1:5">
      <c r="C109" s="212"/>
    </row>
    <row r="110" spans="1:5">
      <c r="A110" s="113"/>
      <c r="B110" s="113"/>
      <c r="C110" s="115" t="s">
        <v>76</v>
      </c>
    </row>
    <row r="111" spans="1:5">
      <c r="A111" s="168" t="s">
        <v>36</v>
      </c>
      <c r="B111" s="169" t="s">
        <v>35</v>
      </c>
      <c r="C111" s="7" t="s">
        <v>34</v>
      </c>
    </row>
    <row r="112" spans="1:5">
      <c r="A112" s="245" t="s">
        <v>32</v>
      </c>
      <c r="B112" s="246"/>
      <c r="C112" s="225" t="s">
        <v>285</v>
      </c>
    </row>
    <row r="113" spans="1:3">
      <c r="A113" s="120" t="s">
        <v>31</v>
      </c>
      <c r="B113" s="120" t="s">
        <v>30</v>
      </c>
      <c r="C113" s="120">
        <v>1</v>
      </c>
    </row>
    <row r="114" spans="1:3">
      <c r="A114" s="122">
        <v>1</v>
      </c>
      <c r="B114" s="123" t="s">
        <v>127</v>
      </c>
      <c r="C114" s="97">
        <f>C115+C116+C117+C118+C119+C120+C121</f>
        <v>332.53</v>
      </c>
    </row>
    <row r="115" spans="1:3">
      <c r="A115" s="126"/>
      <c r="B115" s="127" t="s">
        <v>55</v>
      </c>
      <c r="C115" s="92">
        <v>0.52</v>
      </c>
    </row>
    <row r="116" spans="1:3">
      <c r="A116" s="126"/>
      <c r="B116" s="127" t="s">
        <v>56</v>
      </c>
      <c r="C116" s="92">
        <v>208.02</v>
      </c>
    </row>
    <row r="117" spans="1:3">
      <c r="A117" s="126"/>
      <c r="B117" s="127" t="s">
        <v>128</v>
      </c>
      <c r="C117" s="92">
        <v>37.369999999999997</v>
      </c>
    </row>
    <row r="118" spans="1:3">
      <c r="A118" s="126"/>
      <c r="B118" s="127" t="s">
        <v>129</v>
      </c>
      <c r="C118" s="92">
        <v>9.8699999999999992</v>
      </c>
    </row>
    <row r="119" spans="1:3">
      <c r="A119" s="126"/>
      <c r="B119" s="127" t="s">
        <v>130</v>
      </c>
      <c r="C119" s="92">
        <v>54.21</v>
      </c>
    </row>
    <row r="120" spans="1:3">
      <c r="A120" s="126"/>
      <c r="B120" s="127" t="s">
        <v>131</v>
      </c>
      <c r="C120" s="92">
        <v>20.34</v>
      </c>
    </row>
    <row r="121" spans="1:3">
      <c r="A121" s="126"/>
      <c r="B121" s="127" t="s">
        <v>132</v>
      </c>
      <c r="C121" s="92">
        <v>2.2000000000000002</v>
      </c>
    </row>
    <row r="122" spans="1:3">
      <c r="A122" s="122">
        <v>2</v>
      </c>
      <c r="B122" s="123" t="s">
        <v>133</v>
      </c>
      <c r="C122" s="97">
        <v>1218.47</v>
      </c>
    </row>
    <row r="123" spans="1:3">
      <c r="A123" s="130" t="s">
        <v>26</v>
      </c>
      <c r="B123" s="130" t="s">
        <v>25</v>
      </c>
      <c r="C123" s="206">
        <f>C114+C122</f>
        <v>1551</v>
      </c>
    </row>
    <row r="124" spans="1:3">
      <c r="A124" s="122">
        <v>1</v>
      </c>
      <c r="B124" s="123" t="s">
        <v>23</v>
      </c>
      <c r="C124" s="97">
        <f>C125+C126</f>
        <v>84.050000000000011</v>
      </c>
    </row>
    <row r="125" spans="1:3">
      <c r="A125" s="122"/>
      <c r="B125" s="132" t="s">
        <v>37</v>
      </c>
      <c r="C125" s="92">
        <v>72.62</v>
      </c>
    </row>
    <row r="126" spans="1:3">
      <c r="A126" s="126"/>
      <c r="B126" s="132" t="s">
        <v>38</v>
      </c>
      <c r="C126" s="199">
        <v>11.43</v>
      </c>
    </row>
    <row r="127" spans="1:3">
      <c r="A127" s="126"/>
      <c r="B127" s="137" t="s">
        <v>92</v>
      </c>
      <c r="C127" s="200">
        <v>84.05</v>
      </c>
    </row>
    <row r="128" spans="1:3">
      <c r="A128" s="122">
        <v>2</v>
      </c>
      <c r="B128" s="123" t="s">
        <v>21</v>
      </c>
      <c r="C128" s="97">
        <f>C129+C130+C131+C132</f>
        <v>875.18999999999994</v>
      </c>
    </row>
    <row r="129" spans="1:3">
      <c r="A129" s="126"/>
      <c r="B129" s="132" t="s">
        <v>37</v>
      </c>
      <c r="C129" s="201">
        <v>790.28</v>
      </c>
    </row>
    <row r="130" spans="1:3">
      <c r="A130" s="126"/>
      <c r="B130" s="132" t="s">
        <v>38</v>
      </c>
      <c r="C130" s="201">
        <v>87.91</v>
      </c>
    </row>
    <row r="131" spans="1:3">
      <c r="A131" s="126"/>
      <c r="B131" s="132" t="s">
        <v>84</v>
      </c>
      <c r="C131" s="201">
        <v>0</v>
      </c>
    </row>
    <row r="132" spans="1:3">
      <c r="A132" s="126"/>
      <c r="B132" s="132" t="s">
        <v>234</v>
      </c>
      <c r="C132" s="201">
        <v>-3</v>
      </c>
    </row>
    <row r="133" spans="1:3">
      <c r="A133" s="126"/>
      <c r="B133" s="133" t="s">
        <v>96</v>
      </c>
      <c r="C133" s="202">
        <v>875.19</v>
      </c>
    </row>
    <row r="134" spans="1:3">
      <c r="A134" s="122">
        <v>3</v>
      </c>
      <c r="B134" s="123" t="s">
        <v>18</v>
      </c>
      <c r="C134" s="97">
        <f>C135+C136+C137</f>
        <v>669.64</v>
      </c>
    </row>
    <row r="135" spans="1:3">
      <c r="A135" s="126"/>
      <c r="B135" s="132" t="s">
        <v>37</v>
      </c>
      <c r="C135" s="201">
        <v>401.12</v>
      </c>
    </row>
    <row r="136" spans="1:3">
      <c r="A136" s="126"/>
      <c r="B136" s="132" t="s">
        <v>38</v>
      </c>
      <c r="C136" s="201">
        <v>269.01</v>
      </c>
    </row>
    <row r="137" spans="1:3">
      <c r="A137" s="126"/>
      <c r="B137" s="132" t="s">
        <v>234</v>
      </c>
      <c r="C137" s="201">
        <v>-0.49</v>
      </c>
    </row>
    <row r="138" spans="1:3">
      <c r="A138" s="126"/>
      <c r="B138" s="133" t="s">
        <v>103</v>
      </c>
      <c r="C138" s="202">
        <v>297.27</v>
      </c>
    </row>
    <row r="139" spans="1:3">
      <c r="A139" s="126"/>
      <c r="B139" s="133" t="s">
        <v>104</v>
      </c>
      <c r="C139" s="202">
        <v>50.34</v>
      </c>
    </row>
    <row r="140" spans="1:3">
      <c r="A140" s="126"/>
      <c r="B140" s="133" t="s">
        <v>105</v>
      </c>
      <c r="C140" s="202">
        <v>322.02999999999997</v>
      </c>
    </row>
    <row r="141" spans="1:3">
      <c r="A141" s="122">
        <v>4</v>
      </c>
      <c r="B141" s="123" t="s">
        <v>17</v>
      </c>
      <c r="C141" s="97">
        <f>C142+C143</f>
        <v>94.2</v>
      </c>
    </row>
    <row r="142" spans="1:3">
      <c r="A142" s="126"/>
      <c r="B142" s="132" t="s">
        <v>37</v>
      </c>
      <c r="C142" s="201">
        <v>56.85</v>
      </c>
    </row>
    <row r="143" spans="1:3">
      <c r="A143" s="126"/>
      <c r="B143" s="132" t="s">
        <v>38</v>
      </c>
      <c r="C143" s="201">
        <v>37.35</v>
      </c>
    </row>
    <row r="144" spans="1:3">
      <c r="A144" s="126"/>
      <c r="B144" s="133" t="s">
        <v>110</v>
      </c>
      <c r="C144" s="202">
        <v>94.2</v>
      </c>
    </row>
    <row r="145" spans="1:3">
      <c r="A145" s="130" t="s">
        <v>10</v>
      </c>
      <c r="B145" s="130" t="s">
        <v>9</v>
      </c>
      <c r="C145" s="206">
        <f>C124+C128+C134+C141</f>
        <v>1723.0800000000002</v>
      </c>
    </row>
    <row r="146" spans="1:3">
      <c r="A146" s="122" t="s">
        <v>8</v>
      </c>
      <c r="B146" s="122" t="s">
        <v>7</v>
      </c>
      <c r="C146" s="183">
        <f>C123-C145</f>
        <v>-172.08000000000015</v>
      </c>
    </row>
    <row r="147" spans="1:3">
      <c r="A147" s="130" t="s">
        <v>70</v>
      </c>
      <c r="B147" s="130" t="s">
        <v>69</v>
      </c>
      <c r="C147" s="206">
        <f>C148+C149+C151+C150</f>
        <v>1723.08</v>
      </c>
    </row>
    <row r="148" spans="1:3">
      <c r="A148" s="126">
        <v>1</v>
      </c>
      <c r="B148" s="149" t="s">
        <v>6</v>
      </c>
      <c r="C148" s="183">
        <f>C125+C129+C135+C142</f>
        <v>1320.87</v>
      </c>
    </row>
    <row r="149" spans="1:3">
      <c r="A149" s="126">
        <v>2</v>
      </c>
      <c r="B149" s="149" t="s">
        <v>5</v>
      </c>
      <c r="C149" s="183">
        <f>C130+C126+C136+C143</f>
        <v>405.70000000000005</v>
      </c>
    </row>
    <row r="150" spans="1:3">
      <c r="A150" s="126">
        <v>3</v>
      </c>
      <c r="B150" s="150" t="s">
        <v>134</v>
      </c>
      <c r="C150" s="183">
        <f>C131</f>
        <v>0</v>
      </c>
    </row>
    <row r="151" spans="1:3">
      <c r="A151" s="126">
        <v>4</v>
      </c>
      <c r="B151" s="162" t="s">
        <v>235</v>
      </c>
      <c r="C151" s="159">
        <f>C132+C137</f>
        <v>-3.49</v>
      </c>
    </row>
    <row r="152" spans="1:3">
      <c r="A152" s="163"/>
      <c r="B152" s="164"/>
      <c r="C152" s="165"/>
    </row>
    <row r="153" spans="1:3">
      <c r="A153" s="113"/>
      <c r="B153" s="114" t="s">
        <v>281</v>
      </c>
      <c r="C153" s="114"/>
    </row>
    <row r="154" spans="1:3">
      <c r="A154" s="113"/>
      <c r="B154" s="114" t="s">
        <v>287</v>
      </c>
      <c r="C154" s="114"/>
    </row>
    <row r="155" spans="1:3">
      <c r="A155" s="113"/>
      <c r="B155" s="113"/>
      <c r="C155" s="115" t="s">
        <v>76</v>
      </c>
    </row>
    <row r="156" spans="1:3">
      <c r="A156" s="168" t="s">
        <v>36</v>
      </c>
      <c r="B156" s="169" t="s">
        <v>35</v>
      </c>
      <c r="C156" s="7" t="s">
        <v>34</v>
      </c>
    </row>
    <row r="157" spans="1:3">
      <c r="A157" s="171" t="s">
        <v>32</v>
      </c>
      <c r="B157" s="172"/>
      <c r="C157" s="257" t="s">
        <v>285</v>
      </c>
    </row>
    <row r="158" spans="1:3">
      <c r="A158" s="122" t="s">
        <v>31</v>
      </c>
      <c r="B158" s="122" t="s">
        <v>30</v>
      </c>
      <c r="C158" s="122">
        <v>1</v>
      </c>
    </row>
    <row r="159" spans="1:3">
      <c r="A159" s="122">
        <v>1</v>
      </c>
      <c r="B159" s="123" t="s">
        <v>127</v>
      </c>
      <c r="C159" s="12">
        <f>C160+C162+C163+C164+C165+C166+C169+C161+C167+C168</f>
        <v>616.18999999999994</v>
      </c>
    </row>
    <row r="160" spans="1:3">
      <c r="A160" s="126"/>
      <c r="B160" s="127" t="s">
        <v>55</v>
      </c>
      <c r="C160" s="11">
        <v>106.55</v>
      </c>
    </row>
    <row r="161" spans="1:3">
      <c r="A161" s="126"/>
      <c r="B161" s="127" t="s">
        <v>135</v>
      </c>
      <c r="C161" s="11">
        <v>37.24</v>
      </c>
    </row>
    <row r="162" spans="1:3">
      <c r="A162" s="126"/>
      <c r="B162" s="127" t="s">
        <v>136</v>
      </c>
      <c r="C162" s="11">
        <v>29.16</v>
      </c>
    </row>
    <row r="163" spans="1:3">
      <c r="A163" s="126"/>
      <c r="B163" s="127" t="s">
        <v>137</v>
      </c>
      <c r="C163" s="11">
        <v>381.81</v>
      </c>
    </row>
    <row r="164" spans="1:3">
      <c r="A164" s="126"/>
      <c r="B164" s="127" t="s">
        <v>232</v>
      </c>
      <c r="C164" s="11">
        <v>2.66</v>
      </c>
    </row>
    <row r="165" spans="1:3">
      <c r="A165" s="126"/>
      <c r="B165" s="127" t="s">
        <v>233</v>
      </c>
      <c r="C165" s="11">
        <v>0</v>
      </c>
    </row>
    <row r="166" spans="1:3">
      <c r="A166" s="126"/>
      <c r="B166" s="127" t="s">
        <v>140</v>
      </c>
      <c r="C166" s="11">
        <v>1.75</v>
      </c>
    </row>
    <row r="167" spans="1:3">
      <c r="A167" s="126"/>
      <c r="B167" s="127" t="s">
        <v>130</v>
      </c>
      <c r="C167" s="11">
        <v>42.76</v>
      </c>
    </row>
    <row r="168" spans="1:3">
      <c r="A168" s="126"/>
      <c r="B168" s="127" t="s">
        <v>141</v>
      </c>
      <c r="C168" s="11">
        <v>0</v>
      </c>
    </row>
    <row r="169" spans="1:3">
      <c r="A169" s="126"/>
      <c r="B169" s="127" t="s">
        <v>132</v>
      </c>
      <c r="C169" s="11">
        <v>14.26</v>
      </c>
    </row>
    <row r="170" spans="1:3">
      <c r="A170" s="122">
        <v>2</v>
      </c>
      <c r="B170" s="123" t="s">
        <v>142</v>
      </c>
      <c r="C170" s="12">
        <v>0</v>
      </c>
    </row>
    <row r="171" spans="1:3">
      <c r="A171" s="130" t="s">
        <v>26</v>
      </c>
      <c r="B171" s="130" t="s">
        <v>25</v>
      </c>
      <c r="C171" s="24">
        <f>C159+C170</f>
        <v>616.18999999999994</v>
      </c>
    </row>
    <row r="172" spans="1:3">
      <c r="A172" s="122">
        <v>1</v>
      </c>
      <c r="B172" s="123" t="s">
        <v>20</v>
      </c>
      <c r="C172" s="12">
        <f>C173+C174+C175</f>
        <v>467.22</v>
      </c>
    </row>
    <row r="173" spans="1:3">
      <c r="A173" s="126"/>
      <c r="B173" s="132" t="s">
        <v>37</v>
      </c>
      <c r="C173" s="13">
        <v>19.78</v>
      </c>
    </row>
    <row r="174" spans="1:3">
      <c r="A174" s="126"/>
      <c r="B174" s="132" t="s">
        <v>38</v>
      </c>
      <c r="C174" s="13">
        <v>445.32</v>
      </c>
    </row>
    <row r="175" spans="1:3">
      <c r="A175" s="126"/>
      <c r="B175" s="132" t="s">
        <v>39</v>
      </c>
      <c r="C175" s="13">
        <v>2.12</v>
      </c>
    </row>
    <row r="176" spans="1:3">
      <c r="A176" s="126"/>
      <c r="B176" s="133" t="s">
        <v>98</v>
      </c>
      <c r="C176" s="68">
        <v>257.72000000000003</v>
      </c>
    </row>
    <row r="177" spans="1:3">
      <c r="A177" s="126"/>
      <c r="B177" s="133" t="s">
        <v>143</v>
      </c>
      <c r="C177" s="68">
        <v>11.28</v>
      </c>
    </row>
    <row r="178" spans="1:3">
      <c r="A178" s="126"/>
      <c r="B178" s="133" t="s">
        <v>100</v>
      </c>
      <c r="C178" s="68">
        <v>187.45</v>
      </c>
    </row>
    <row r="179" spans="1:3">
      <c r="A179" s="126"/>
      <c r="B179" s="133" t="s">
        <v>101</v>
      </c>
      <c r="C179" s="68">
        <v>10.77</v>
      </c>
    </row>
    <row r="180" spans="1:3">
      <c r="A180" s="130" t="s">
        <v>10</v>
      </c>
      <c r="B180" s="130" t="s">
        <v>9</v>
      </c>
      <c r="C180" s="24">
        <f>C172</f>
        <v>467.22</v>
      </c>
    </row>
    <row r="181" spans="1:3">
      <c r="A181" s="122" t="s">
        <v>8</v>
      </c>
      <c r="B181" s="122" t="s">
        <v>7</v>
      </c>
      <c r="C181" s="15">
        <f>C171-C180</f>
        <v>148.96999999999991</v>
      </c>
    </row>
    <row r="182" spans="1:3">
      <c r="A182" s="130" t="s">
        <v>70</v>
      </c>
      <c r="B182" s="130" t="s">
        <v>69</v>
      </c>
      <c r="C182" s="24">
        <f>C183+C184+C185</f>
        <v>467.22</v>
      </c>
    </row>
    <row r="183" spans="1:3">
      <c r="A183" s="126">
        <v>1</v>
      </c>
      <c r="B183" s="149" t="s">
        <v>6</v>
      </c>
      <c r="C183" s="15">
        <f>C173</f>
        <v>19.78</v>
      </c>
    </row>
    <row r="184" spans="1:3">
      <c r="A184" s="126">
        <v>2</v>
      </c>
      <c r="B184" s="149" t="s">
        <v>5</v>
      </c>
      <c r="C184" s="15">
        <f>C174</f>
        <v>445.32</v>
      </c>
    </row>
    <row r="185" spans="1:3">
      <c r="A185" s="126">
        <v>3</v>
      </c>
      <c r="B185" s="150" t="s">
        <v>1</v>
      </c>
      <c r="C185" s="15">
        <f>C175</f>
        <v>2.12</v>
      </c>
    </row>
    <row r="186" spans="1:3">
      <c r="A186" s="113"/>
      <c r="B186" s="113"/>
      <c r="C186" s="113"/>
    </row>
    <row r="187" spans="1:3">
      <c r="A187" s="114" t="s">
        <v>283</v>
      </c>
      <c r="B187" s="113"/>
      <c r="C187" s="113"/>
    </row>
    <row r="188" spans="1:3">
      <c r="A188" s="113"/>
      <c r="B188" s="258" t="s">
        <v>288</v>
      </c>
      <c r="C188" s="113"/>
    </row>
    <row r="189" spans="1:3">
      <c r="A189" s="113"/>
      <c r="B189" s="113"/>
      <c r="C189" s="115" t="s">
        <v>76</v>
      </c>
    </row>
    <row r="190" spans="1:3">
      <c r="A190" s="8" t="s">
        <v>36</v>
      </c>
      <c r="B190" s="52" t="s">
        <v>35</v>
      </c>
      <c r="C190" s="7" t="s">
        <v>34</v>
      </c>
    </row>
    <row r="191" spans="1:3">
      <c r="A191" s="47" t="s">
        <v>32</v>
      </c>
      <c r="B191" s="53"/>
      <c r="C191" s="257" t="s">
        <v>285</v>
      </c>
    </row>
    <row r="192" spans="1:3">
      <c r="A192" s="4" t="s">
        <v>31</v>
      </c>
      <c r="B192" s="4" t="s">
        <v>30</v>
      </c>
      <c r="C192" s="4">
        <v>1</v>
      </c>
    </row>
    <row r="193" spans="1:3">
      <c r="A193" s="4">
        <v>1</v>
      </c>
      <c r="B193" s="16" t="s">
        <v>127</v>
      </c>
      <c r="C193" s="12">
        <f>C194+C195</f>
        <v>1.17</v>
      </c>
    </row>
    <row r="194" spans="1:3">
      <c r="A194" s="3"/>
      <c r="B194" s="9" t="s">
        <v>144</v>
      </c>
      <c r="C194" s="11">
        <v>0</v>
      </c>
    </row>
    <row r="195" spans="1:3">
      <c r="A195" s="3"/>
      <c r="B195" s="9" t="s">
        <v>145</v>
      </c>
      <c r="C195" s="11">
        <v>1.17</v>
      </c>
    </row>
    <row r="196" spans="1:3">
      <c r="A196" s="23" t="s">
        <v>26</v>
      </c>
      <c r="B196" s="23" t="s">
        <v>25</v>
      </c>
      <c r="C196" s="24">
        <f>C193</f>
        <v>1.17</v>
      </c>
    </row>
    <row r="197" spans="1:3">
      <c r="A197" s="4">
        <v>1</v>
      </c>
      <c r="B197" s="16" t="s">
        <v>72</v>
      </c>
      <c r="C197" s="12">
        <f>C198</f>
        <v>0</v>
      </c>
    </row>
    <row r="198" spans="1:3">
      <c r="A198" s="3"/>
      <c r="B198" s="10" t="s">
        <v>147</v>
      </c>
      <c r="C198" s="13">
        <v>0</v>
      </c>
    </row>
    <row r="199" spans="1:3">
      <c r="A199" s="3"/>
      <c r="B199" s="67" t="s">
        <v>146</v>
      </c>
      <c r="C199" s="68">
        <v>0</v>
      </c>
    </row>
    <row r="200" spans="1:3">
      <c r="A200" s="4">
        <v>2</v>
      </c>
      <c r="B200" s="31" t="s">
        <v>17</v>
      </c>
      <c r="C200" s="196">
        <f>C201</f>
        <v>0</v>
      </c>
    </row>
    <row r="201" spans="1:3">
      <c r="A201" s="3"/>
      <c r="B201" s="69" t="s">
        <v>265</v>
      </c>
      <c r="C201" s="33">
        <v>0</v>
      </c>
    </row>
    <row r="202" spans="1:3">
      <c r="A202" s="3"/>
      <c r="B202" s="67" t="s">
        <v>110</v>
      </c>
      <c r="C202" s="68">
        <v>0</v>
      </c>
    </row>
    <row r="203" spans="1:3">
      <c r="A203" s="4">
        <v>3</v>
      </c>
      <c r="B203" s="31" t="s">
        <v>16</v>
      </c>
      <c r="C203" s="12">
        <f>C204+C205</f>
        <v>158.44999999999999</v>
      </c>
    </row>
    <row r="204" spans="1:3">
      <c r="A204" s="3"/>
      <c r="B204" s="69" t="s">
        <v>148</v>
      </c>
      <c r="C204" s="33">
        <v>158.44999999999999</v>
      </c>
    </row>
    <row r="205" spans="1:3">
      <c r="A205" s="3"/>
      <c r="B205" s="69" t="s">
        <v>84</v>
      </c>
      <c r="C205" s="33">
        <v>0</v>
      </c>
    </row>
    <row r="206" spans="1:3">
      <c r="A206" s="3"/>
      <c r="B206" s="67" t="s">
        <v>149</v>
      </c>
      <c r="C206" s="68">
        <v>0</v>
      </c>
    </row>
    <row r="207" spans="1:3">
      <c r="A207" s="3"/>
      <c r="B207" s="67" t="s">
        <v>150</v>
      </c>
      <c r="C207" s="68">
        <v>158.44999999999999</v>
      </c>
    </row>
    <row r="208" spans="1:3">
      <c r="A208" s="3"/>
      <c r="B208" s="67" t="s">
        <v>151</v>
      </c>
      <c r="C208" s="68">
        <v>0</v>
      </c>
    </row>
    <row r="209" spans="1:3">
      <c r="A209" s="23" t="s">
        <v>10</v>
      </c>
      <c r="B209" s="23" t="s">
        <v>9</v>
      </c>
      <c r="C209" s="24">
        <f>C197+C203+C200</f>
        <v>158.44999999999999</v>
      </c>
    </row>
    <row r="210" spans="1:3">
      <c r="A210" s="4" t="s">
        <v>8</v>
      </c>
      <c r="B210" s="4" t="s">
        <v>7</v>
      </c>
      <c r="C210" s="15">
        <f>C196-C209</f>
        <v>-157.28</v>
      </c>
    </row>
    <row r="211" spans="1:3">
      <c r="A211" s="23" t="s">
        <v>70</v>
      </c>
      <c r="B211" s="23" t="s">
        <v>69</v>
      </c>
      <c r="C211" s="24">
        <f>C212+C215+C213+C214</f>
        <v>158.44999999999999</v>
      </c>
    </row>
    <row r="212" spans="1:3">
      <c r="A212" s="3">
        <v>1</v>
      </c>
      <c r="B212" s="2" t="s">
        <v>5</v>
      </c>
      <c r="C212" s="15">
        <f>C204</f>
        <v>158.44999999999999</v>
      </c>
    </row>
    <row r="213" spans="1:3">
      <c r="A213" s="3">
        <v>2</v>
      </c>
      <c r="B213" s="2" t="s">
        <v>134</v>
      </c>
      <c r="C213" s="15">
        <f>C205</f>
        <v>0</v>
      </c>
    </row>
    <row r="214" spans="1:3">
      <c r="A214" s="3">
        <v>3</v>
      </c>
      <c r="B214" s="195" t="s">
        <v>266</v>
      </c>
      <c r="C214" s="15">
        <f>C201</f>
        <v>0</v>
      </c>
    </row>
    <row r="215" spans="1:3">
      <c r="A215" s="3">
        <v>4</v>
      </c>
      <c r="B215" s="1" t="s">
        <v>47</v>
      </c>
      <c r="C215" s="15">
        <f>C199</f>
        <v>0</v>
      </c>
    </row>
  </sheetData>
  <phoneticPr fontId="8" type="noConversion"/>
  <pageMargins left="0.74803149606299213" right="0" top="0.19685039370078741" bottom="0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50"/>
  <sheetViews>
    <sheetView topLeftCell="A94" workbookViewId="0">
      <selection activeCell="E109" sqref="E109"/>
    </sheetView>
  </sheetViews>
  <sheetFormatPr defaultRowHeight="12.75"/>
  <cols>
    <col min="1" max="1" width="3.42578125" customWidth="1"/>
    <col min="2" max="2" width="50.85546875" customWidth="1"/>
    <col min="3" max="3" width="11" customWidth="1"/>
    <col min="4" max="4" width="10.7109375" customWidth="1"/>
    <col min="5" max="5" width="10.140625" customWidth="1"/>
    <col min="6" max="7" width="9.42578125" customWidth="1"/>
    <col min="8" max="8" width="15.28515625" customWidth="1"/>
  </cols>
  <sheetData>
    <row r="1" spans="1:8">
      <c r="A1" s="22" t="s">
        <v>238</v>
      </c>
      <c r="B1" s="22"/>
    </row>
    <row r="2" spans="1:8">
      <c r="A2" s="22" t="s">
        <v>240</v>
      </c>
      <c r="B2" s="22"/>
    </row>
    <row r="3" spans="1:8">
      <c r="A3" s="22" t="s">
        <v>68</v>
      </c>
      <c r="B3" s="22"/>
    </row>
    <row r="5" spans="1:8">
      <c r="B5" s="114" t="s">
        <v>276</v>
      </c>
    </row>
    <row r="7" spans="1:8">
      <c r="F7" s="32" t="s">
        <v>76</v>
      </c>
    </row>
    <row r="8" spans="1:8">
      <c r="B8" s="7" t="s">
        <v>35</v>
      </c>
      <c r="C8" s="86"/>
      <c r="D8" s="48" t="s">
        <v>71</v>
      </c>
      <c r="E8" s="48" t="s">
        <v>71</v>
      </c>
      <c r="F8" s="170" t="s">
        <v>34</v>
      </c>
      <c r="G8" s="215" t="s">
        <v>237</v>
      </c>
      <c r="H8" s="87"/>
    </row>
    <row r="9" spans="1:8">
      <c r="B9" s="89"/>
      <c r="C9" s="87" t="s">
        <v>219</v>
      </c>
      <c r="D9" s="49" t="s">
        <v>77</v>
      </c>
      <c r="E9" s="49" t="s">
        <v>85</v>
      </c>
      <c r="F9" s="173" t="s">
        <v>74</v>
      </c>
      <c r="G9" s="174" t="s">
        <v>75</v>
      </c>
      <c r="H9" s="87"/>
    </row>
    <row r="10" spans="1:8">
      <c r="B10" s="89"/>
      <c r="C10" s="87"/>
      <c r="D10" s="49"/>
      <c r="E10" s="49" t="s">
        <v>26</v>
      </c>
      <c r="F10" s="173" t="s">
        <v>86</v>
      </c>
      <c r="G10" s="174" t="s">
        <v>86</v>
      </c>
      <c r="H10" s="87"/>
    </row>
    <row r="11" spans="1:8">
      <c r="B11" s="5"/>
      <c r="C11" s="88"/>
      <c r="D11" s="50" t="s">
        <v>245</v>
      </c>
      <c r="E11" s="50" t="s">
        <v>245</v>
      </c>
      <c r="F11" s="118" t="s">
        <v>245</v>
      </c>
      <c r="G11" s="119" t="s">
        <v>33</v>
      </c>
      <c r="H11" s="87"/>
    </row>
    <row r="12" spans="1:8">
      <c r="B12" s="4" t="s">
        <v>31</v>
      </c>
      <c r="C12" s="50" t="s">
        <v>30</v>
      </c>
      <c r="D12" s="50" t="s">
        <v>220</v>
      </c>
      <c r="E12" s="50" t="s">
        <v>221</v>
      </c>
      <c r="F12" s="50" t="s">
        <v>222</v>
      </c>
      <c r="G12" s="62" t="s">
        <v>223</v>
      </c>
      <c r="H12" s="87"/>
    </row>
    <row r="13" spans="1:8">
      <c r="B13" s="104" t="s">
        <v>228</v>
      </c>
      <c r="C13" s="105" t="s">
        <v>153</v>
      </c>
      <c r="D13" s="106">
        <f>SUM(D14+D30+D31+D32)</f>
        <v>168616.35</v>
      </c>
      <c r="E13" s="106">
        <f>SUM(E14+E30+E31+E32)</f>
        <v>46463.200000000004</v>
      </c>
      <c r="F13" s="106">
        <f>SUM(F14+F30+F31+F32)</f>
        <v>44392.83</v>
      </c>
      <c r="G13" s="217">
        <f>F13/E13*100</f>
        <v>95.544064980457648</v>
      </c>
      <c r="H13" s="188"/>
    </row>
    <row r="14" spans="1:8">
      <c r="B14" s="93" t="s">
        <v>225</v>
      </c>
      <c r="C14" s="94" t="s">
        <v>154</v>
      </c>
      <c r="D14" s="95">
        <f>SUM(D15+D29)</f>
        <v>151245.35</v>
      </c>
      <c r="E14" s="95">
        <f>SUM(E15+E29)</f>
        <v>43814.14</v>
      </c>
      <c r="F14" s="95">
        <f>SUM(F15+F29)</f>
        <v>41751.79</v>
      </c>
      <c r="G14" s="204">
        <f t="shared" ref="G14:G52" si="0">F14/E14*100</f>
        <v>95.29295793549754</v>
      </c>
      <c r="H14" s="189"/>
    </row>
    <row r="15" spans="1:8">
      <c r="B15" s="93" t="s">
        <v>224</v>
      </c>
      <c r="C15" s="94" t="s">
        <v>155</v>
      </c>
      <c r="D15" s="95">
        <f>SUM(D16+D18+D21+D22+D23+D28)</f>
        <v>132752</v>
      </c>
      <c r="E15" s="95">
        <f>SUM(E16+E18+E21+E22+E23+E28)</f>
        <v>37396</v>
      </c>
      <c r="F15" s="95">
        <f>SUM(F16+F18+F21+F22+F23+F28)</f>
        <v>38267.11</v>
      </c>
      <c r="G15" s="204">
        <f t="shared" si="0"/>
        <v>102.32942025885121</v>
      </c>
      <c r="H15" s="189"/>
    </row>
    <row r="16" spans="1:8" ht="24">
      <c r="B16" s="73" t="s">
        <v>156</v>
      </c>
      <c r="C16" s="71" t="s">
        <v>157</v>
      </c>
      <c r="D16" s="72">
        <f>SUM(D17)</f>
        <v>418</v>
      </c>
      <c r="E16" s="72">
        <f>SUM(E17)</f>
        <v>130</v>
      </c>
      <c r="F16" s="72">
        <f>SUM(F17)</f>
        <v>129.4</v>
      </c>
      <c r="G16" s="129">
        <f t="shared" si="0"/>
        <v>99.538461538461547</v>
      </c>
      <c r="H16" s="187"/>
    </row>
    <row r="17" spans="2:8">
      <c r="B17" s="74" t="s">
        <v>158</v>
      </c>
      <c r="C17" s="71" t="s">
        <v>159</v>
      </c>
      <c r="D17" s="75">
        <f>C81</f>
        <v>418</v>
      </c>
      <c r="E17" s="75">
        <f>D81</f>
        <v>130</v>
      </c>
      <c r="F17" s="75">
        <f>E81</f>
        <v>129.4</v>
      </c>
      <c r="G17" s="129">
        <f t="shared" si="0"/>
        <v>99.538461538461547</v>
      </c>
      <c r="H17" s="186"/>
    </row>
    <row r="18" spans="2:8" ht="24">
      <c r="B18" s="73" t="s">
        <v>160</v>
      </c>
      <c r="C18" s="71" t="s">
        <v>161</v>
      </c>
      <c r="D18" s="75">
        <f>SUM(D19:D20)</f>
        <v>45122</v>
      </c>
      <c r="E18" s="75">
        <f>SUM(E19:E20)</f>
        <v>11629</v>
      </c>
      <c r="F18" s="75">
        <f>SUM(F19:F20)</f>
        <v>11628.609999999999</v>
      </c>
      <c r="G18" s="129">
        <f t="shared" si="0"/>
        <v>99.996646315246352</v>
      </c>
      <c r="H18" s="186"/>
    </row>
    <row r="19" spans="2:8" ht="24">
      <c r="B19" s="76" t="s">
        <v>162</v>
      </c>
      <c r="C19" s="71" t="s">
        <v>163</v>
      </c>
      <c r="D19" s="75">
        <v>0</v>
      </c>
      <c r="E19" s="75">
        <v>0</v>
      </c>
      <c r="F19" s="75">
        <v>0</v>
      </c>
      <c r="G19" s="129">
        <v>0</v>
      </c>
      <c r="H19" s="186"/>
    </row>
    <row r="20" spans="2:8">
      <c r="B20" s="77" t="s">
        <v>164</v>
      </c>
      <c r="C20" s="71" t="s">
        <v>165</v>
      </c>
      <c r="D20" s="75">
        <f>C93+C94</f>
        <v>45122</v>
      </c>
      <c r="E20" s="75">
        <f>D93+D94</f>
        <v>11629</v>
      </c>
      <c r="F20" s="75">
        <f>E93+E94</f>
        <v>11628.609999999999</v>
      </c>
      <c r="G20" s="129">
        <f t="shared" si="0"/>
        <v>99.996646315246352</v>
      </c>
      <c r="H20" s="186"/>
    </row>
    <row r="21" spans="2:8">
      <c r="B21" s="73" t="s">
        <v>166</v>
      </c>
      <c r="C21" s="71" t="s">
        <v>167</v>
      </c>
      <c r="D21" s="75">
        <v>0</v>
      </c>
      <c r="E21" s="75">
        <v>0</v>
      </c>
      <c r="F21" s="75">
        <v>0</v>
      </c>
      <c r="G21" s="129">
        <v>0</v>
      </c>
      <c r="H21" s="186"/>
    </row>
    <row r="22" spans="2:8">
      <c r="B22" s="70" t="s">
        <v>168</v>
      </c>
      <c r="C22" s="71" t="s">
        <v>169</v>
      </c>
      <c r="D22" s="75">
        <f>C83</f>
        <v>17500</v>
      </c>
      <c r="E22" s="75">
        <f>D83</f>
        <v>5900</v>
      </c>
      <c r="F22" s="75">
        <f>E83</f>
        <v>7317.89</v>
      </c>
      <c r="G22" s="129">
        <f t="shared" si="0"/>
        <v>124.03203389830509</v>
      </c>
      <c r="H22" s="186"/>
    </row>
    <row r="23" spans="2:8">
      <c r="B23" s="70" t="s">
        <v>170</v>
      </c>
      <c r="C23" s="71" t="s">
        <v>171</v>
      </c>
      <c r="D23" s="78">
        <f>SUM(D24:D27)</f>
        <v>69462</v>
      </c>
      <c r="E23" s="78">
        <f>SUM(E24:E27)</f>
        <v>19647</v>
      </c>
      <c r="F23" s="78">
        <f>SUM(F24:F27)</f>
        <v>19098.34</v>
      </c>
      <c r="G23" s="129">
        <f t="shared" si="0"/>
        <v>97.207410800631138</v>
      </c>
      <c r="H23" s="186"/>
    </row>
    <row r="24" spans="2:8">
      <c r="B24" s="74" t="s">
        <v>29</v>
      </c>
      <c r="C24" s="71" t="s">
        <v>172</v>
      </c>
      <c r="D24" s="92">
        <f>C95</f>
        <v>58192</v>
      </c>
      <c r="E24" s="92">
        <f>D95</f>
        <v>16798</v>
      </c>
      <c r="F24" s="92">
        <f>E95</f>
        <v>16280.31</v>
      </c>
      <c r="G24" s="129">
        <f t="shared" si="0"/>
        <v>96.918145017263953</v>
      </c>
      <c r="H24" s="213"/>
    </row>
    <row r="25" spans="2:8">
      <c r="B25" s="76" t="s">
        <v>173</v>
      </c>
      <c r="C25" s="71" t="s">
        <v>174</v>
      </c>
      <c r="D25" s="79">
        <v>0</v>
      </c>
      <c r="E25" s="79">
        <v>0</v>
      </c>
      <c r="F25" s="79">
        <v>0</v>
      </c>
      <c r="G25" s="129">
        <v>0</v>
      </c>
      <c r="H25" s="187"/>
    </row>
    <row r="26" spans="2:8">
      <c r="B26" s="80" t="s">
        <v>175</v>
      </c>
      <c r="C26" s="71" t="s">
        <v>176</v>
      </c>
      <c r="D26" s="79">
        <v>0</v>
      </c>
      <c r="E26" s="79">
        <v>0</v>
      </c>
      <c r="F26" s="79">
        <v>0</v>
      </c>
      <c r="G26" s="129">
        <v>0</v>
      </c>
      <c r="H26" s="187"/>
    </row>
    <row r="27" spans="2:8" ht="24">
      <c r="B27" s="76" t="s">
        <v>177</v>
      </c>
      <c r="C27" s="71" t="s">
        <v>178</v>
      </c>
      <c r="D27" s="75">
        <f t="shared" ref="D27:F28" si="1">C84</f>
        <v>11270</v>
      </c>
      <c r="E27" s="75">
        <f t="shared" si="1"/>
        <v>2849</v>
      </c>
      <c r="F27" s="75">
        <f t="shared" si="1"/>
        <v>2818.03</v>
      </c>
      <c r="G27" s="129">
        <f t="shared" si="0"/>
        <v>98.912951912951925</v>
      </c>
      <c r="H27" s="186"/>
    </row>
    <row r="28" spans="2:8">
      <c r="B28" s="81" t="s">
        <v>179</v>
      </c>
      <c r="C28" s="71" t="s">
        <v>180</v>
      </c>
      <c r="D28" s="75">
        <f t="shared" si="1"/>
        <v>250</v>
      </c>
      <c r="E28" s="75">
        <f t="shared" si="1"/>
        <v>90</v>
      </c>
      <c r="F28" s="75">
        <f t="shared" si="1"/>
        <v>92.87</v>
      </c>
      <c r="G28" s="129">
        <f t="shared" si="0"/>
        <v>103.18888888888888</v>
      </c>
      <c r="H28" s="186"/>
    </row>
    <row r="29" spans="2:8">
      <c r="B29" s="93" t="s">
        <v>181</v>
      </c>
      <c r="C29" s="94" t="s">
        <v>182</v>
      </c>
      <c r="D29" s="96">
        <f>C86+C87+C88+C89+C90+C91+C244+C291+C327</f>
        <v>18493.349999999999</v>
      </c>
      <c r="E29" s="96">
        <f>D86+D87+D88+D89+D90+D91+D244+D291+D327</f>
        <v>6418.14</v>
      </c>
      <c r="F29" s="96">
        <f>E86+E87+E88+E89+E90+E91+E244+E291+E327</f>
        <v>3484.68</v>
      </c>
      <c r="G29" s="204">
        <f t="shared" si="0"/>
        <v>54.294234778300257</v>
      </c>
      <c r="H29" s="188"/>
    </row>
    <row r="30" spans="2:8">
      <c r="B30" s="93" t="s">
        <v>183</v>
      </c>
      <c r="C30" s="94" t="s">
        <v>184</v>
      </c>
      <c r="D30" s="95">
        <f>C92+C302</f>
        <v>173</v>
      </c>
      <c r="E30" s="95">
        <f>D92+D302</f>
        <v>17.66</v>
      </c>
      <c r="F30" s="95">
        <f>E92+E302</f>
        <v>25.2</v>
      </c>
      <c r="G30" s="129">
        <f t="shared" si="0"/>
        <v>142.69535673839184</v>
      </c>
      <c r="H30" s="189"/>
    </row>
    <row r="31" spans="2:8">
      <c r="B31" s="93" t="s">
        <v>47</v>
      </c>
      <c r="C31" s="94" t="s">
        <v>185</v>
      </c>
      <c r="D31" s="95">
        <f>C350</f>
        <v>0</v>
      </c>
      <c r="E31" s="95">
        <f>D350</f>
        <v>0</v>
      </c>
      <c r="F31" s="95">
        <f>E350</f>
        <v>0</v>
      </c>
      <c r="G31" s="204">
        <v>0</v>
      </c>
      <c r="H31" s="189"/>
    </row>
    <row r="32" spans="2:8">
      <c r="B32" s="98" t="s">
        <v>186</v>
      </c>
      <c r="C32" s="94" t="s">
        <v>187</v>
      </c>
      <c r="D32" s="95">
        <f>SUM(D33:D34)</f>
        <v>17198</v>
      </c>
      <c r="E32" s="95">
        <f>SUM(E33:E34)</f>
        <v>2631.4</v>
      </c>
      <c r="F32" s="95">
        <f>SUM(F33:F34)</f>
        <v>2615.84</v>
      </c>
      <c r="G32" s="204">
        <f t="shared" si="0"/>
        <v>99.408679790225733</v>
      </c>
      <c r="H32" s="189"/>
    </row>
    <row r="33" spans="2:8">
      <c r="B33" s="74" t="s">
        <v>188</v>
      </c>
      <c r="C33" s="71" t="s">
        <v>189</v>
      </c>
      <c r="D33" s="72">
        <f>C98+C106</f>
        <v>17198</v>
      </c>
      <c r="E33" s="72">
        <f>D98+D106</f>
        <v>2631.4</v>
      </c>
      <c r="F33" s="72">
        <f>E98+E106</f>
        <v>2615.84</v>
      </c>
      <c r="G33" s="129">
        <f t="shared" si="0"/>
        <v>99.408679790225733</v>
      </c>
      <c r="H33" s="187"/>
    </row>
    <row r="34" spans="2:8">
      <c r="B34" s="74" t="s">
        <v>190</v>
      </c>
      <c r="C34" s="71" t="s">
        <v>191</v>
      </c>
      <c r="D34" s="72">
        <v>0</v>
      </c>
      <c r="E34" s="72">
        <v>0</v>
      </c>
      <c r="F34" s="72">
        <v>0</v>
      </c>
      <c r="G34" s="129">
        <v>0</v>
      </c>
      <c r="H34" s="187"/>
    </row>
    <row r="35" spans="2:8">
      <c r="B35" s="104" t="s">
        <v>229</v>
      </c>
      <c r="C35" s="105" t="s">
        <v>192</v>
      </c>
      <c r="D35" s="107">
        <f>SUM(D36+D47+D49+D53+D52+D48)</f>
        <v>168616.35</v>
      </c>
      <c r="E35" s="107">
        <f>SUM(E36+E47+E49+E53+E52+E48)</f>
        <v>46463.200000000004</v>
      </c>
      <c r="F35" s="107">
        <f>SUM(F36+F47+F49+F53+F52+F48)</f>
        <v>42629.030000000013</v>
      </c>
      <c r="G35" s="217">
        <f t="shared" si="0"/>
        <v>91.74794245768696</v>
      </c>
      <c r="H35" s="189"/>
    </row>
    <row r="36" spans="2:8">
      <c r="B36" s="100" t="s">
        <v>227</v>
      </c>
      <c r="C36" s="101" t="s">
        <v>193</v>
      </c>
      <c r="D36" s="95">
        <f>SUM(D37:D46)</f>
        <v>158866.43</v>
      </c>
      <c r="E36" s="95">
        <f>SUM(E37:E46)</f>
        <v>43800.380000000005</v>
      </c>
      <c r="F36" s="95">
        <f>SUM(F37:F46)</f>
        <v>40917.100000000006</v>
      </c>
      <c r="G36" s="129">
        <f t="shared" si="0"/>
        <v>93.417226060595823</v>
      </c>
      <c r="H36" s="189"/>
    </row>
    <row r="37" spans="2:8">
      <c r="B37" s="84" t="s">
        <v>194</v>
      </c>
      <c r="C37" s="83" t="s">
        <v>195</v>
      </c>
      <c r="D37" s="72">
        <f>C223+C278+C315</f>
        <v>80572.539999999994</v>
      </c>
      <c r="E37" s="72">
        <f>D223+D278+D315</f>
        <v>22728.54</v>
      </c>
      <c r="F37" s="72">
        <f>E223+E278+E315</f>
        <v>22223.280000000002</v>
      </c>
      <c r="G37" s="129">
        <f t="shared" si="0"/>
        <v>97.776979955597682</v>
      </c>
      <c r="H37" s="187"/>
    </row>
    <row r="38" spans="2:8">
      <c r="B38" s="84" t="s">
        <v>196</v>
      </c>
      <c r="C38" s="83" t="s">
        <v>197</v>
      </c>
      <c r="D38" s="72">
        <f>C224+C279+C316+C346</f>
        <v>39812.86</v>
      </c>
      <c r="E38" s="72">
        <f>D224+D279+D316+D346</f>
        <v>10448.26</v>
      </c>
      <c r="F38" s="72">
        <f>E224+E279+E316+E346</f>
        <v>8663.07</v>
      </c>
      <c r="G38" s="129">
        <f t="shared" si="0"/>
        <v>82.913997163164012</v>
      </c>
      <c r="H38" s="187"/>
    </row>
    <row r="39" spans="2:8">
      <c r="B39" s="80" t="s">
        <v>73</v>
      </c>
      <c r="C39" s="83" t="s">
        <v>198</v>
      </c>
      <c r="D39" s="72">
        <f t="shared" ref="D39:F41" si="2">C225</f>
        <v>3210</v>
      </c>
      <c r="E39" s="72">
        <f t="shared" si="2"/>
        <v>1170</v>
      </c>
      <c r="F39" s="72">
        <f t="shared" si="2"/>
        <v>1170</v>
      </c>
      <c r="G39" s="129">
        <f t="shared" si="0"/>
        <v>100</v>
      </c>
      <c r="H39" s="187"/>
    </row>
    <row r="40" spans="2:8">
      <c r="B40" s="84" t="s">
        <v>199</v>
      </c>
      <c r="C40" s="83" t="s">
        <v>200</v>
      </c>
      <c r="D40" s="72">
        <f t="shared" si="2"/>
        <v>28426</v>
      </c>
      <c r="E40" s="72">
        <f t="shared" si="2"/>
        <v>8450</v>
      </c>
      <c r="F40" s="72">
        <f t="shared" si="2"/>
        <v>7886.02</v>
      </c>
      <c r="G40" s="129">
        <f t="shared" si="0"/>
        <v>93.325680473372785</v>
      </c>
      <c r="H40" s="187"/>
    </row>
    <row r="41" spans="2:8">
      <c r="B41" s="80" t="s">
        <v>201</v>
      </c>
      <c r="C41" s="83" t="s">
        <v>202</v>
      </c>
      <c r="D41" s="72">
        <f t="shared" si="2"/>
        <v>100</v>
      </c>
      <c r="E41" s="72">
        <f t="shared" si="2"/>
        <v>0</v>
      </c>
      <c r="F41" s="72">
        <f t="shared" si="2"/>
        <v>0</v>
      </c>
      <c r="G41" s="129">
        <v>0</v>
      </c>
      <c r="H41" s="187"/>
    </row>
    <row r="42" spans="2:8">
      <c r="B42" s="84" t="s">
        <v>203</v>
      </c>
      <c r="C42" s="83" t="s">
        <v>204</v>
      </c>
      <c r="D42" s="72">
        <f>C228-C252</f>
        <v>20</v>
      </c>
      <c r="E42" s="72">
        <f>D228-D252</f>
        <v>6.5</v>
      </c>
      <c r="F42" s="72">
        <f>E228-E252</f>
        <v>5.1900000000000546</v>
      </c>
      <c r="G42" s="129">
        <f t="shared" si="0"/>
        <v>79.846153846154692</v>
      </c>
      <c r="H42" s="187"/>
    </row>
    <row r="43" spans="2:8">
      <c r="B43" s="10" t="s">
        <v>268</v>
      </c>
      <c r="C43" s="83"/>
      <c r="D43" s="72">
        <f>C229+C348</f>
        <v>3300.03</v>
      </c>
      <c r="E43" s="72">
        <f>D229+D348</f>
        <v>223.03</v>
      </c>
      <c r="F43" s="72">
        <f>E229+E348</f>
        <v>223.03</v>
      </c>
      <c r="G43" s="129">
        <f t="shared" si="0"/>
        <v>100</v>
      </c>
      <c r="H43" s="187"/>
    </row>
    <row r="44" spans="2:8">
      <c r="B44" s="74" t="s">
        <v>2</v>
      </c>
      <c r="C44" s="83" t="s">
        <v>205</v>
      </c>
      <c r="D44" s="72">
        <v>0</v>
      </c>
      <c r="E44" s="72">
        <v>0</v>
      </c>
      <c r="F44" s="72">
        <v>0</v>
      </c>
      <c r="G44" s="129">
        <v>0</v>
      </c>
      <c r="H44" s="187"/>
    </row>
    <row r="45" spans="2:8">
      <c r="B45" s="80" t="s">
        <v>1</v>
      </c>
      <c r="C45" s="83" t="s">
        <v>206</v>
      </c>
      <c r="D45" s="72">
        <f>C230+C317</f>
        <v>3244</v>
      </c>
      <c r="E45" s="72">
        <f>D230+D317</f>
        <v>749.15</v>
      </c>
      <c r="F45" s="72">
        <f>E230+E317</f>
        <v>726.74999999999989</v>
      </c>
      <c r="G45" s="129">
        <f t="shared" si="0"/>
        <v>97.009944603884392</v>
      </c>
      <c r="H45" s="187"/>
    </row>
    <row r="46" spans="2:8">
      <c r="B46" s="80" t="s">
        <v>0</v>
      </c>
      <c r="C46" s="83" t="s">
        <v>207</v>
      </c>
      <c r="D46" s="72">
        <f>C231</f>
        <v>181</v>
      </c>
      <c r="E46" s="72">
        <f>D231</f>
        <v>24.9</v>
      </c>
      <c r="F46" s="72">
        <f>E231</f>
        <v>19.759999999999998</v>
      </c>
      <c r="G46" s="129">
        <f t="shared" si="0"/>
        <v>79.357429718875494</v>
      </c>
      <c r="H46" s="187"/>
    </row>
    <row r="47" spans="2:8">
      <c r="B47" s="100" t="s">
        <v>208</v>
      </c>
      <c r="C47" s="101" t="s">
        <v>209</v>
      </c>
      <c r="D47" s="95">
        <f>C233+C280+C347</f>
        <v>5497.07</v>
      </c>
      <c r="E47" s="95">
        <f>D233+D280+D347</f>
        <v>1572.07</v>
      </c>
      <c r="F47" s="95">
        <f>E233+E280+E347</f>
        <v>1060.83</v>
      </c>
      <c r="G47" s="204">
        <f t="shared" si="0"/>
        <v>67.479819600908357</v>
      </c>
      <c r="H47" s="189"/>
    </row>
    <row r="48" spans="2:8">
      <c r="B48" s="100" t="s">
        <v>255</v>
      </c>
      <c r="C48" s="101"/>
      <c r="D48" s="95">
        <f>C234</f>
        <v>100</v>
      </c>
      <c r="E48" s="95">
        <f>D234</f>
        <v>100</v>
      </c>
      <c r="F48" s="95">
        <f>E234</f>
        <v>100</v>
      </c>
      <c r="G48" s="204">
        <f t="shared" si="0"/>
        <v>100</v>
      </c>
      <c r="H48" s="189"/>
    </row>
    <row r="49" spans="2:8">
      <c r="B49" s="100" t="s">
        <v>210</v>
      </c>
      <c r="C49" s="101" t="s">
        <v>211</v>
      </c>
      <c r="D49" s="95">
        <f>SUM(D50:D51)</f>
        <v>4538.91</v>
      </c>
      <c r="E49" s="95">
        <f>SUM(E50:E51)</f>
        <v>1363.31</v>
      </c>
      <c r="F49" s="95">
        <f>SUM(F50:F51)</f>
        <v>930.8</v>
      </c>
      <c r="G49" s="204">
        <f t="shared" si="0"/>
        <v>68.275007151711648</v>
      </c>
      <c r="H49" s="189"/>
    </row>
    <row r="50" spans="2:8">
      <c r="B50" s="74" t="s">
        <v>212</v>
      </c>
      <c r="C50" s="83" t="s">
        <v>213</v>
      </c>
      <c r="D50" s="72"/>
      <c r="E50" s="72"/>
      <c r="F50" s="72"/>
      <c r="G50" s="129"/>
      <c r="H50" s="187"/>
    </row>
    <row r="51" spans="2:8">
      <c r="B51" s="85" t="s">
        <v>214</v>
      </c>
      <c r="C51" s="83" t="s">
        <v>215</v>
      </c>
      <c r="D51" s="72">
        <f>C232+C349</f>
        <v>4538.91</v>
      </c>
      <c r="E51" s="72">
        <f>D232+D349</f>
        <v>1363.31</v>
      </c>
      <c r="F51" s="72">
        <f>E232+E349</f>
        <v>930.8</v>
      </c>
      <c r="G51" s="129">
        <f t="shared" si="0"/>
        <v>68.275007151711648</v>
      </c>
      <c r="H51" s="187"/>
    </row>
    <row r="52" spans="2:8">
      <c r="B52" s="102" t="s">
        <v>226</v>
      </c>
      <c r="C52" s="103">
        <v>38</v>
      </c>
      <c r="D52" s="95">
        <f>C235+C281</f>
        <v>-386.06</v>
      </c>
      <c r="E52" s="95">
        <f>D235+D281</f>
        <v>-372.56</v>
      </c>
      <c r="F52" s="95">
        <f>E235+E281</f>
        <v>-379.7</v>
      </c>
      <c r="G52" s="129">
        <f t="shared" si="0"/>
        <v>101.91646983036289</v>
      </c>
      <c r="H52" s="189"/>
    </row>
    <row r="53" spans="2:8">
      <c r="B53" s="102" t="s">
        <v>216</v>
      </c>
      <c r="C53" s="103">
        <v>39</v>
      </c>
      <c r="D53" s="72"/>
      <c r="E53" s="72"/>
      <c r="F53" s="72"/>
      <c r="G53" s="129"/>
      <c r="H53" s="187"/>
    </row>
    <row r="54" spans="2:8">
      <c r="B54" s="73" t="s">
        <v>217</v>
      </c>
      <c r="C54" s="99">
        <v>40</v>
      </c>
      <c r="D54" s="72">
        <f>SUM(D13-D35)</f>
        <v>0</v>
      </c>
      <c r="E54" s="72">
        <f>SUM(E13-E35)</f>
        <v>0</v>
      </c>
      <c r="F54" s="72">
        <f>SUM(F13-F35)</f>
        <v>1763.7999999999884</v>
      </c>
      <c r="G54" s="129"/>
      <c r="H54" s="187"/>
    </row>
    <row r="55" spans="2:8">
      <c r="B55" s="104" t="s">
        <v>278</v>
      </c>
      <c r="C55" s="104"/>
      <c r="D55" s="222">
        <f>SUM(D56:D70)</f>
        <v>168616.35</v>
      </c>
      <c r="E55" s="222">
        <f>SUM(E56:E70)</f>
        <v>46463.200000000012</v>
      </c>
      <c r="F55" s="222">
        <f>SUM(F56:F70)</f>
        <v>42629.030000000013</v>
      </c>
      <c r="G55" s="222"/>
      <c r="H55" s="214"/>
    </row>
    <row r="56" spans="2:8">
      <c r="B56" s="150" t="s">
        <v>24</v>
      </c>
      <c r="C56" s="150"/>
      <c r="D56" s="148">
        <f>C108</f>
        <v>7355</v>
      </c>
      <c r="E56" s="148">
        <f>D108</f>
        <v>1591.5</v>
      </c>
      <c r="F56" s="148">
        <f>E108</f>
        <v>1456.45</v>
      </c>
      <c r="G56" s="129">
        <f t="shared" ref="G56:G70" si="3">F56/E56*100</f>
        <v>91.514294690543522</v>
      </c>
      <c r="H56" s="36"/>
    </row>
    <row r="57" spans="2:8">
      <c r="B57" s="150" t="s">
        <v>23</v>
      </c>
      <c r="C57" s="150"/>
      <c r="D57" s="148">
        <f>C114-C116+C254+C331</f>
        <v>1365.91</v>
      </c>
      <c r="E57" s="148">
        <f>D114-D116+D254+D331</f>
        <v>631.91000000000008</v>
      </c>
      <c r="F57" s="148">
        <f>E114-E116+E254+E331</f>
        <v>125.47</v>
      </c>
      <c r="G57" s="129">
        <f t="shared" si="3"/>
        <v>19.855675650013449</v>
      </c>
      <c r="H57" s="36"/>
    </row>
    <row r="58" spans="2:8">
      <c r="B58" s="150" t="s">
        <v>73</v>
      </c>
      <c r="C58" s="150"/>
      <c r="D58" s="148">
        <f>C124</f>
        <v>3210</v>
      </c>
      <c r="E58" s="148">
        <f>D124</f>
        <v>1170</v>
      </c>
      <c r="F58" s="148">
        <f>E124</f>
        <v>1170</v>
      </c>
      <c r="G58" s="129">
        <f t="shared" si="3"/>
        <v>100</v>
      </c>
      <c r="H58" s="36"/>
    </row>
    <row r="59" spans="2:8">
      <c r="B59" s="150" t="s">
        <v>22</v>
      </c>
      <c r="C59" s="150"/>
      <c r="D59" s="148">
        <f>C127</f>
        <v>20</v>
      </c>
      <c r="E59" s="148">
        <f>D127</f>
        <v>6.5</v>
      </c>
      <c r="F59" s="148">
        <f>E127</f>
        <v>5.19</v>
      </c>
      <c r="G59" s="129">
        <f t="shared" si="3"/>
        <v>79.846153846153854</v>
      </c>
      <c r="H59" s="36"/>
    </row>
    <row r="60" spans="2:8">
      <c r="B60" s="150" t="s">
        <v>21</v>
      </c>
      <c r="C60" s="150"/>
      <c r="D60" s="148">
        <f>C130-C134+C258</f>
        <v>5022</v>
      </c>
      <c r="E60" s="148">
        <f>D130-D134+D258</f>
        <v>1405.2</v>
      </c>
      <c r="F60" s="148">
        <f>E130-E134+E258</f>
        <v>1283.1100000000001</v>
      </c>
      <c r="G60" s="129">
        <f t="shared" si="3"/>
        <v>91.311557073726163</v>
      </c>
      <c r="H60" s="36"/>
    </row>
    <row r="61" spans="2:8">
      <c r="B61" s="150" t="s">
        <v>20</v>
      </c>
      <c r="C61" s="150"/>
      <c r="D61" s="148">
        <f>C138+C304</f>
        <v>64854.34</v>
      </c>
      <c r="E61" s="148">
        <f>D138+D304</f>
        <v>20126.250000000004</v>
      </c>
      <c r="F61" s="148">
        <f>E138+E304</f>
        <v>19447.52</v>
      </c>
      <c r="G61" s="129">
        <f t="shared" si="3"/>
        <v>96.627638034904649</v>
      </c>
      <c r="H61" s="36"/>
    </row>
    <row r="62" spans="2:8">
      <c r="B62" s="150" t="s">
        <v>19</v>
      </c>
      <c r="C62" s="150"/>
      <c r="D62" s="148">
        <f>C150</f>
        <v>2808</v>
      </c>
      <c r="E62" s="148">
        <f>D150</f>
        <v>734.9</v>
      </c>
      <c r="F62" s="148">
        <f>E150</f>
        <v>726.2</v>
      </c>
      <c r="G62" s="129">
        <f t="shared" si="3"/>
        <v>98.816165464689092</v>
      </c>
      <c r="H62" s="36"/>
    </row>
    <row r="63" spans="2:8">
      <c r="B63" s="150" t="s">
        <v>18</v>
      </c>
      <c r="C63" s="150"/>
      <c r="D63" s="148">
        <f>C156-C159+C264</f>
        <v>7689</v>
      </c>
      <c r="E63" s="148">
        <f>D156-D159+D264</f>
        <v>1973.4</v>
      </c>
      <c r="F63" s="148">
        <f>E156-E159+E264</f>
        <v>1699.75</v>
      </c>
      <c r="G63" s="129">
        <f t="shared" si="3"/>
        <v>86.133069828722</v>
      </c>
      <c r="H63" s="36"/>
    </row>
    <row r="64" spans="2:8">
      <c r="B64" s="150" t="s">
        <v>17</v>
      </c>
      <c r="C64" s="150"/>
      <c r="D64" s="148">
        <f>C170-C173+C271+C334</f>
        <v>16940.03</v>
      </c>
      <c r="E64" s="148">
        <f>D170-D173+D271+D334</f>
        <v>3279.03</v>
      </c>
      <c r="F64" s="148">
        <f>E170-E173+E271+E334</f>
        <v>3191.77</v>
      </c>
      <c r="G64" s="129">
        <f t="shared" si="3"/>
        <v>97.338847159068379</v>
      </c>
      <c r="H64" s="36"/>
    </row>
    <row r="65" spans="1:8">
      <c r="B65" s="150" t="s">
        <v>16</v>
      </c>
      <c r="C65" s="150"/>
      <c r="D65" s="148">
        <f>C185+C337</f>
        <v>19850.07</v>
      </c>
      <c r="E65" s="148">
        <f>D185+D337</f>
        <v>5321.07</v>
      </c>
      <c r="F65" s="148">
        <f>E185+E337</f>
        <v>4077.1399999999994</v>
      </c>
      <c r="G65" s="129">
        <f t="shared" si="3"/>
        <v>76.622558996592787</v>
      </c>
      <c r="H65" s="36"/>
    </row>
    <row r="66" spans="1:8">
      <c r="B66" s="150" t="s">
        <v>15</v>
      </c>
      <c r="C66" s="150"/>
      <c r="D66" s="148">
        <f>C194</f>
        <v>3512</v>
      </c>
      <c r="E66" s="148">
        <f>D194</f>
        <v>750</v>
      </c>
      <c r="F66" s="148">
        <f>E194</f>
        <v>616.98</v>
      </c>
      <c r="G66" s="129">
        <f t="shared" si="3"/>
        <v>82.26400000000001</v>
      </c>
      <c r="H66" s="36"/>
    </row>
    <row r="67" spans="1:8">
      <c r="B67" s="150" t="s">
        <v>14</v>
      </c>
      <c r="C67" s="150"/>
      <c r="D67" s="148">
        <f>C199</f>
        <v>3907</v>
      </c>
      <c r="E67" s="148">
        <f>D199</f>
        <v>931.4</v>
      </c>
      <c r="F67" s="148">
        <f>E199</f>
        <v>930.8</v>
      </c>
      <c r="G67" s="129">
        <f t="shared" si="3"/>
        <v>99.935580846038221</v>
      </c>
      <c r="H67" s="36"/>
    </row>
    <row r="68" spans="1:8">
      <c r="B68" s="150" t="s">
        <v>13</v>
      </c>
      <c r="C68" s="150"/>
      <c r="D68" s="148">
        <f>C205</f>
        <v>28860</v>
      </c>
      <c r="E68" s="148">
        <f>D205</f>
        <v>8452</v>
      </c>
      <c r="F68" s="148">
        <f>E205</f>
        <v>7887.8300000000008</v>
      </c>
      <c r="G68" s="129">
        <f t="shared" si="3"/>
        <v>93.325011831519177</v>
      </c>
      <c r="H68" s="36"/>
    </row>
    <row r="69" spans="1:8">
      <c r="B69" s="150" t="s">
        <v>12</v>
      </c>
      <c r="C69" s="150"/>
      <c r="D69" s="148">
        <f>C211</f>
        <v>30</v>
      </c>
      <c r="E69" s="148">
        <f>D211</f>
        <v>11</v>
      </c>
      <c r="F69" s="148">
        <f>E211</f>
        <v>10.14</v>
      </c>
      <c r="G69" s="129">
        <f t="shared" si="3"/>
        <v>92.181818181818187</v>
      </c>
      <c r="H69" s="36"/>
    </row>
    <row r="70" spans="1:8">
      <c r="B70" s="150" t="s">
        <v>11</v>
      </c>
      <c r="C70" s="150"/>
      <c r="D70" s="148">
        <f>C213</f>
        <v>3193</v>
      </c>
      <c r="E70" s="148">
        <f>D213</f>
        <v>79.04000000000002</v>
      </c>
      <c r="F70" s="148">
        <f>E213</f>
        <v>0.68000000000000682</v>
      </c>
      <c r="G70" s="129">
        <f t="shared" si="3"/>
        <v>0.86032388663968462</v>
      </c>
      <c r="H70" s="36"/>
    </row>
    <row r="71" spans="1:8">
      <c r="H71" s="36"/>
    </row>
    <row r="72" spans="1:8">
      <c r="H72" s="36"/>
    </row>
    <row r="73" spans="1:8">
      <c r="A73" s="113"/>
      <c r="B73" s="114" t="s">
        <v>246</v>
      </c>
      <c r="C73" s="113"/>
      <c r="D73" s="113"/>
      <c r="E73" s="113"/>
      <c r="F73" s="113"/>
      <c r="G73" s="113"/>
      <c r="H73" s="36"/>
    </row>
    <row r="74" spans="1:8">
      <c r="A74" s="113"/>
      <c r="B74" s="113"/>
      <c r="C74" s="113"/>
      <c r="D74" s="113"/>
      <c r="E74" s="115" t="s">
        <v>76</v>
      </c>
      <c r="F74" s="113"/>
      <c r="G74" s="113"/>
      <c r="H74" s="36"/>
    </row>
    <row r="75" spans="1:8">
      <c r="A75" s="168" t="s">
        <v>36</v>
      </c>
      <c r="B75" s="169" t="s">
        <v>35</v>
      </c>
      <c r="C75" s="170" t="s">
        <v>71</v>
      </c>
      <c r="D75" s="170" t="s">
        <v>71</v>
      </c>
      <c r="E75" s="170" t="s">
        <v>34</v>
      </c>
      <c r="F75" s="215" t="s">
        <v>237</v>
      </c>
      <c r="G75" s="113"/>
      <c r="H75" s="110"/>
    </row>
    <row r="76" spans="1:8">
      <c r="A76" s="171" t="s">
        <v>32</v>
      </c>
      <c r="B76" s="172"/>
      <c r="C76" s="173" t="s">
        <v>77</v>
      </c>
      <c r="D76" s="173" t="s">
        <v>85</v>
      </c>
      <c r="E76" s="173" t="s">
        <v>74</v>
      </c>
      <c r="F76" s="174" t="s">
        <v>75</v>
      </c>
      <c r="G76" s="113"/>
      <c r="H76" s="110"/>
    </row>
    <row r="77" spans="1:8">
      <c r="A77" s="171"/>
      <c r="B77" s="172"/>
      <c r="C77" s="173"/>
      <c r="D77" s="173" t="s">
        <v>26</v>
      </c>
      <c r="E77" s="173" t="s">
        <v>86</v>
      </c>
      <c r="F77" s="174" t="s">
        <v>86</v>
      </c>
      <c r="G77" s="113"/>
      <c r="H77" s="110"/>
    </row>
    <row r="78" spans="1:8">
      <c r="A78" s="116"/>
      <c r="B78" s="117"/>
      <c r="C78" s="118" t="s">
        <v>245</v>
      </c>
      <c r="D78" s="118" t="s">
        <v>245</v>
      </c>
      <c r="E78" s="118" t="s">
        <v>245</v>
      </c>
      <c r="F78" s="119" t="s">
        <v>33</v>
      </c>
      <c r="G78" s="113"/>
      <c r="H78" s="110"/>
    </row>
    <row r="79" spans="1:8">
      <c r="A79" s="120" t="s">
        <v>31</v>
      </c>
      <c r="B79" s="120" t="s">
        <v>30</v>
      </c>
      <c r="C79" s="120">
        <v>1</v>
      </c>
      <c r="D79" s="120">
        <v>2</v>
      </c>
      <c r="E79" s="121">
        <v>3</v>
      </c>
      <c r="F79" s="119" t="s">
        <v>230</v>
      </c>
      <c r="G79" s="113"/>
      <c r="H79" s="110"/>
    </row>
    <row r="80" spans="1:8">
      <c r="A80" s="122">
        <v>1</v>
      </c>
      <c r="B80" s="123" t="s">
        <v>50</v>
      </c>
      <c r="C80" s="124">
        <f>C81+C82+C83+C84+C85+C86+C87+C88+C89+C90+C91+C92+C93+C94</f>
        <v>83460</v>
      </c>
      <c r="D80" s="124">
        <f>D81+D82+D83+D84+D85+D86+D87+D88+D89+D90+D91+D92+D93+D94</f>
        <v>22803.66</v>
      </c>
      <c r="E80" s="124">
        <f>E81+E83+E84+E85+E86+E87+E88+E89+E90+E92+E93+E94</f>
        <v>23829.750000000004</v>
      </c>
      <c r="F80" s="125">
        <f>E80/D80*100</f>
        <v>104.49967242100612</v>
      </c>
      <c r="G80" s="113"/>
      <c r="H80" s="30"/>
    </row>
    <row r="81" spans="1:9">
      <c r="A81" s="126"/>
      <c r="B81" s="127" t="s">
        <v>51</v>
      </c>
      <c r="C81" s="128">
        <v>418</v>
      </c>
      <c r="D81" s="128">
        <v>130</v>
      </c>
      <c r="E81" s="128">
        <v>129.4</v>
      </c>
      <c r="F81" s="129">
        <f>E81/D81*100</f>
        <v>99.538461538461547</v>
      </c>
      <c r="G81" s="113"/>
      <c r="H81" s="111"/>
    </row>
    <row r="82" spans="1:9">
      <c r="A82" s="126"/>
      <c r="B82" s="127" t="s">
        <v>78</v>
      </c>
      <c r="C82" s="128">
        <v>0</v>
      </c>
      <c r="D82" s="128">
        <v>0</v>
      </c>
      <c r="E82" s="128">
        <v>0</v>
      </c>
      <c r="F82" s="129">
        <v>0</v>
      </c>
      <c r="G82" s="113"/>
      <c r="H82" s="111"/>
    </row>
    <row r="83" spans="1:9">
      <c r="A83" s="126"/>
      <c r="B83" s="127" t="s">
        <v>52</v>
      </c>
      <c r="C83" s="128">
        <v>17500</v>
      </c>
      <c r="D83" s="128">
        <v>5900</v>
      </c>
      <c r="E83" s="128">
        <v>7317.89</v>
      </c>
      <c r="F83" s="129">
        <f t="shared" ref="F83:F90" si="4">E83/D83*100</f>
        <v>124.03203389830509</v>
      </c>
      <c r="G83" s="113"/>
      <c r="H83" s="111"/>
    </row>
    <row r="84" spans="1:9">
      <c r="A84" s="126"/>
      <c r="B84" s="127" t="s">
        <v>53</v>
      </c>
      <c r="C84" s="128">
        <v>11270</v>
      </c>
      <c r="D84" s="128">
        <v>2849</v>
      </c>
      <c r="E84" s="128">
        <v>2818.03</v>
      </c>
      <c r="F84" s="129">
        <f t="shared" si="4"/>
        <v>98.912951912951925</v>
      </c>
      <c r="G84" s="113"/>
      <c r="H84" s="111"/>
    </row>
    <row r="85" spans="1:9">
      <c r="A85" s="126"/>
      <c r="B85" s="127" t="s">
        <v>54</v>
      </c>
      <c r="C85" s="128">
        <v>250</v>
      </c>
      <c r="D85" s="128">
        <v>90</v>
      </c>
      <c r="E85" s="128">
        <v>92.87</v>
      </c>
      <c r="F85" s="129">
        <f t="shared" si="4"/>
        <v>103.18888888888888</v>
      </c>
      <c r="G85" s="113"/>
      <c r="H85" s="111"/>
    </row>
    <row r="86" spans="1:9">
      <c r="A86" s="126"/>
      <c r="B86" s="127" t="s">
        <v>55</v>
      </c>
      <c r="C86" s="128">
        <v>4900</v>
      </c>
      <c r="D86" s="128">
        <v>1210</v>
      </c>
      <c r="E86" s="128">
        <v>1092.69</v>
      </c>
      <c r="F86" s="129">
        <f t="shared" si="4"/>
        <v>90.30495867768596</v>
      </c>
      <c r="G86" s="113"/>
      <c r="H86" s="111"/>
    </row>
    <row r="87" spans="1:9">
      <c r="A87" s="126"/>
      <c r="B87" s="127" t="s">
        <v>56</v>
      </c>
      <c r="C87" s="128">
        <v>330</v>
      </c>
      <c r="D87" s="128">
        <v>80</v>
      </c>
      <c r="E87" s="128">
        <v>66.88</v>
      </c>
      <c r="F87" s="129">
        <f t="shared" si="4"/>
        <v>83.6</v>
      </c>
      <c r="G87" s="113"/>
      <c r="H87" s="111"/>
    </row>
    <row r="88" spans="1:9">
      <c r="A88" s="126"/>
      <c r="B88" s="127" t="s">
        <v>57</v>
      </c>
      <c r="C88" s="128">
        <v>750</v>
      </c>
      <c r="D88" s="128">
        <v>200</v>
      </c>
      <c r="E88" s="128">
        <v>190.74</v>
      </c>
      <c r="F88" s="129">
        <f t="shared" si="4"/>
        <v>95.37</v>
      </c>
      <c r="G88" s="113"/>
      <c r="H88" s="111"/>
      <c r="I88" s="184"/>
    </row>
    <row r="89" spans="1:9">
      <c r="A89" s="126"/>
      <c r="B89" s="127" t="s">
        <v>58</v>
      </c>
      <c r="C89" s="128">
        <v>2050</v>
      </c>
      <c r="D89" s="128">
        <v>550</v>
      </c>
      <c r="E89" s="128">
        <v>332.54</v>
      </c>
      <c r="F89" s="129">
        <f t="shared" si="4"/>
        <v>60.461818181818181</v>
      </c>
      <c r="G89" s="113"/>
      <c r="H89" s="111"/>
    </row>
    <row r="90" spans="1:9">
      <c r="A90" s="126"/>
      <c r="B90" s="127" t="s">
        <v>59</v>
      </c>
      <c r="C90" s="128">
        <v>700</v>
      </c>
      <c r="D90" s="128">
        <v>150</v>
      </c>
      <c r="E90" s="128">
        <v>134.9</v>
      </c>
      <c r="F90" s="129">
        <f t="shared" si="4"/>
        <v>89.933333333333337</v>
      </c>
      <c r="G90" s="113"/>
      <c r="H90" s="111"/>
    </row>
    <row r="91" spans="1:9">
      <c r="A91" s="126"/>
      <c r="B91" s="127" t="s">
        <v>87</v>
      </c>
      <c r="C91" s="128">
        <v>0</v>
      </c>
      <c r="D91" s="128">
        <v>0</v>
      </c>
      <c r="E91" s="128">
        <v>0</v>
      </c>
      <c r="F91" s="129">
        <v>0</v>
      </c>
      <c r="G91" s="113"/>
      <c r="H91" s="111"/>
    </row>
    <row r="92" spans="1:9">
      <c r="A92" s="126"/>
      <c r="B92" s="127" t="s">
        <v>67</v>
      </c>
      <c r="C92" s="128">
        <v>170</v>
      </c>
      <c r="D92" s="128">
        <v>15.66</v>
      </c>
      <c r="E92" s="128">
        <v>25.2</v>
      </c>
      <c r="F92" s="129">
        <f>E92/D92*100</f>
        <v>160.91954022988506</v>
      </c>
      <c r="G92" s="113"/>
      <c r="H92" s="111"/>
    </row>
    <row r="93" spans="1:9">
      <c r="A93" s="126"/>
      <c r="B93" s="127" t="s">
        <v>60</v>
      </c>
      <c r="C93" s="128">
        <v>45000</v>
      </c>
      <c r="D93" s="128">
        <v>11591</v>
      </c>
      <c r="E93" s="128">
        <v>11590.73</v>
      </c>
      <c r="F93" s="129">
        <f>E93/D93*100</f>
        <v>99.997670606505039</v>
      </c>
      <c r="G93" s="113"/>
      <c r="H93" s="111"/>
    </row>
    <row r="94" spans="1:9">
      <c r="A94" s="126"/>
      <c r="B94" s="127" t="s">
        <v>61</v>
      </c>
      <c r="C94" s="128">
        <v>122</v>
      </c>
      <c r="D94" s="128">
        <v>38</v>
      </c>
      <c r="E94" s="128">
        <v>37.880000000000003</v>
      </c>
      <c r="F94" s="129">
        <f>E94/D94*100</f>
        <v>99.684210526315795</v>
      </c>
      <c r="G94" s="113"/>
      <c r="H94" s="111"/>
    </row>
    <row r="95" spans="1:9">
      <c r="A95" s="122">
        <v>2</v>
      </c>
      <c r="B95" s="123" t="s">
        <v>29</v>
      </c>
      <c r="C95" s="124">
        <f>C96+C97</f>
        <v>58192</v>
      </c>
      <c r="D95" s="124">
        <f>D96+D97</f>
        <v>16798</v>
      </c>
      <c r="E95" s="124">
        <f>E96+E97</f>
        <v>16280.31</v>
      </c>
      <c r="F95" s="125">
        <f>E95/D95*100</f>
        <v>96.918145017263953</v>
      </c>
      <c r="G95" s="113"/>
      <c r="H95" s="30"/>
    </row>
    <row r="96" spans="1:9">
      <c r="A96" s="126"/>
      <c r="B96" s="127" t="s">
        <v>62</v>
      </c>
      <c r="C96" s="128">
        <v>57933</v>
      </c>
      <c r="D96" s="128">
        <v>16749</v>
      </c>
      <c r="E96" s="128">
        <v>16280.31</v>
      </c>
      <c r="F96" s="129">
        <f>E96/D96*100</f>
        <v>97.201683682607907</v>
      </c>
      <c r="G96" s="113"/>
      <c r="H96" s="111"/>
    </row>
    <row r="97" spans="1:8">
      <c r="A97" s="126"/>
      <c r="B97" s="127" t="s">
        <v>63</v>
      </c>
      <c r="C97" s="128">
        <v>259</v>
      </c>
      <c r="D97" s="128">
        <v>49</v>
      </c>
      <c r="E97" s="128">
        <v>0</v>
      </c>
      <c r="F97" s="129">
        <v>0</v>
      </c>
      <c r="G97" s="113"/>
      <c r="H97" s="111"/>
    </row>
    <row r="98" spans="1:8">
      <c r="A98" s="122">
        <v>3</v>
      </c>
      <c r="B98" s="123" t="s">
        <v>28</v>
      </c>
      <c r="C98" s="124">
        <f>C99+C100+C101+C102+C103+C104+C105</f>
        <v>15244</v>
      </c>
      <c r="D98" s="124">
        <f>D99+D100+D101+D102+D103+D104+D105</f>
        <v>2631.4</v>
      </c>
      <c r="E98" s="124">
        <f>E99+E100+E101+E102+E103+E104+E105</f>
        <v>2615.84</v>
      </c>
      <c r="F98" s="125">
        <f t="shared" ref="F98:F105" si="5">E98/D98*100</f>
        <v>99.408679790225733</v>
      </c>
      <c r="G98" s="113"/>
      <c r="H98" s="30"/>
    </row>
    <row r="99" spans="1:8">
      <c r="A99" s="122"/>
      <c r="B99" s="197" t="s">
        <v>248</v>
      </c>
      <c r="C99" s="128">
        <v>323</v>
      </c>
      <c r="D99" s="128">
        <v>0</v>
      </c>
      <c r="E99" s="92">
        <v>0</v>
      </c>
      <c r="F99" s="221">
        <v>0</v>
      </c>
      <c r="G99" s="113"/>
      <c r="H99" s="30"/>
    </row>
    <row r="100" spans="1:8">
      <c r="A100" s="122"/>
      <c r="B100" s="127" t="s">
        <v>83</v>
      </c>
      <c r="C100" s="128">
        <v>363</v>
      </c>
      <c r="D100" s="128">
        <v>0</v>
      </c>
      <c r="E100" s="128">
        <v>0</v>
      </c>
      <c r="F100" s="129">
        <v>0</v>
      </c>
      <c r="G100" s="113"/>
      <c r="H100" s="111"/>
    </row>
    <row r="101" spans="1:8">
      <c r="A101" s="126"/>
      <c r="B101" s="127" t="s">
        <v>269</v>
      </c>
      <c r="C101" s="128">
        <v>11000</v>
      </c>
      <c r="D101" s="128">
        <v>1721</v>
      </c>
      <c r="E101" s="128">
        <v>1721</v>
      </c>
      <c r="F101" s="129">
        <f t="shared" si="5"/>
        <v>100</v>
      </c>
      <c r="G101" s="113"/>
      <c r="H101" s="111"/>
    </row>
    <row r="102" spans="1:8">
      <c r="A102" s="126"/>
      <c r="B102" s="127" t="s">
        <v>65</v>
      </c>
      <c r="C102" s="128">
        <v>330</v>
      </c>
      <c r="D102" s="128">
        <v>44.2</v>
      </c>
      <c r="E102" s="128">
        <v>44.19</v>
      </c>
      <c r="F102" s="129">
        <f t="shared" si="5"/>
        <v>99.977375565610842</v>
      </c>
      <c r="G102" s="113"/>
      <c r="H102" s="111"/>
    </row>
    <row r="103" spans="1:8">
      <c r="A103" s="126"/>
      <c r="B103" s="127" t="s">
        <v>66</v>
      </c>
      <c r="C103" s="128">
        <v>150</v>
      </c>
      <c r="D103" s="128">
        <v>18.8</v>
      </c>
      <c r="E103" s="128">
        <v>19.649999999999999</v>
      </c>
      <c r="F103" s="129">
        <f t="shared" si="5"/>
        <v>104.52127659574467</v>
      </c>
      <c r="G103" s="113"/>
      <c r="H103" s="111"/>
    </row>
    <row r="104" spans="1:8">
      <c r="A104" s="126"/>
      <c r="B104" s="127" t="s">
        <v>82</v>
      </c>
      <c r="C104" s="128">
        <v>320</v>
      </c>
      <c r="D104" s="128">
        <v>120</v>
      </c>
      <c r="E104" s="128">
        <v>110.68</v>
      </c>
      <c r="F104" s="129">
        <f t="shared" si="5"/>
        <v>92.233333333333334</v>
      </c>
      <c r="G104" s="113"/>
      <c r="H104" s="111"/>
    </row>
    <row r="105" spans="1:8">
      <c r="A105" s="126"/>
      <c r="B105" s="127" t="s">
        <v>241</v>
      </c>
      <c r="C105" s="128">
        <v>2758</v>
      </c>
      <c r="D105" s="128">
        <v>727.4</v>
      </c>
      <c r="E105" s="128">
        <v>720.32</v>
      </c>
      <c r="F105" s="129">
        <f t="shared" si="5"/>
        <v>99.026670332691793</v>
      </c>
      <c r="G105" s="113"/>
      <c r="H105" s="111"/>
    </row>
    <row r="106" spans="1:8">
      <c r="A106" s="122">
        <v>4</v>
      </c>
      <c r="B106" s="123" t="s">
        <v>27</v>
      </c>
      <c r="C106" s="124">
        <v>1954</v>
      </c>
      <c r="D106" s="124">
        <v>0</v>
      </c>
      <c r="E106" s="124">
        <v>0</v>
      </c>
      <c r="F106" s="125">
        <v>0</v>
      </c>
      <c r="G106" s="113"/>
      <c r="H106" s="30"/>
    </row>
    <row r="107" spans="1:8">
      <c r="A107" s="130" t="s">
        <v>26</v>
      </c>
      <c r="B107" s="130" t="s">
        <v>25</v>
      </c>
      <c r="C107" s="131">
        <f>C80+C95+C98+C106</f>
        <v>158850</v>
      </c>
      <c r="D107" s="131">
        <f>D80+D95+D98+D106</f>
        <v>42233.060000000005</v>
      </c>
      <c r="E107" s="131">
        <f>E80+E95+E98+E106</f>
        <v>42725.900000000009</v>
      </c>
      <c r="F107" s="131">
        <f t="shared" ref="F107:F114" si="6">E107/D107*100</f>
        <v>101.16695309314552</v>
      </c>
      <c r="G107" s="113"/>
      <c r="H107" s="30"/>
    </row>
    <row r="108" spans="1:8">
      <c r="A108" s="122">
        <v>1</v>
      </c>
      <c r="B108" s="123" t="s">
        <v>24</v>
      </c>
      <c r="C108" s="97">
        <f>C109+C110+C111+C112</f>
        <v>7355</v>
      </c>
      <c r="D108" s="97">
        <f>D109+D110+D111+D112</f>
        <v>1591.5</v>
      </c>
      <c r="E108" s="124">
        <f>E109+E110+E112</f>
        <v>1456.45</v>
      </c>
      <c r="F108" s="125">
        <f t="shared" si="6"/>
        <v>91.514294690543522</v>
      </c>
      <c r="G108" s="113"/>
      <c r="H108" s="30"/>
    </row>
    <row r="109" spans="1:8">
      <c r="A109" s="126"/>
      <c r="B109" s="132" t="s">
        <v>37</v>
      </c>
      <c r="C109" s="92">
        <v>4800</v>
      </c>
      <c r="D109" s="92">
        <v>1178</v>
      </c>
      <c r="E109" s="128">
        <v>1074.04</v>
      </c>
      <c r="F109" s="129">
        <f t="shared" si="6"/>
        <v>91.174872665534807</v>
      </c>
      <c r="G109" s="113"/>
      <c r="H109" s="111"/>
    </row>
    <row r="110" spans="1:8">
      <c r="A110" s="126"/>
      <c r="B110" s="132" t="s">
        <v>38</v>
      </c>
      <c r="C110" s="92">
        <v>2575</v>
      </c>
      <c r="D110" s="92">
        <v>420</v>
      </c>
      <c r="E110" s="128">
        <v>388.76</v>
      </c>
      <c r="F110" s="129">
        <f t="shared" si="6"/>
        <v>92.561904761904756</v>
      </c>
      <c r="G110" s="113"/>
      <c r="H110" s="111"/>
    </row>
    <row r="111" spans="1:8">
      <c r="A111" s="126"/>
      <c r="B111" s="132" t="s">
        <v>39</v>
      </c>
      <c r="C111" s="92">
        <v>0</v>
      </c>
      <c r="D111" s="92">
        <v>0</v>
      </c>
      <c r="E111" s="128">
        <v>0</v>
      </c>
      <c r="F111" s="129">
        <v>0</v>
      </c>
      <c r="G111" s="113"/>
      <c r="H111" s="111"/>
    </row>
    <row r="112" spans="1:8">
      <c r="A112" s="126"/>
      <c r="B112" s="132" t="s">
        <v>234</v>
      </c>
      <c r="C112" s="92">
        <v>-20</v>
      </c>
      <c r="D112" s="92">
        <v>-6.5</v>
      </c>
      <c r="E112" s="128">
        <v>-6.35</v>
      </c>
      <c r="F112" s="129">
        <f t="shared" si="6"/>
        <v>97.692307692307693</v>
      </c>
      <c r="G112" s="113"/>
      <c r="H112" s="111"/>
    </row>
    <row r="113" spans="1:8">
      <c r="A113" s="126"/>
      <c r="B113" s="133" t="s">
        <v>24</v>
      </c>
      <c r="C113" s="198">
        <v>7355</v>
      </c>
      <c r="D113" s="198">
        <v>1591.5</v>
      </c>
      <c r="E113" s="135">
        <v>1456.45</v>
      </c>
      <c r="F113" s="136">
        <f t="shared" si="6"/>
        <v>91.514294690543522</v>
      </c>
      <c r="G113" s="113"/>
      <c r="H113" s="112"/>
    </row>
    <row r="114" spans="1:8">
      <c r="A114" s="122">
        <v>2</v>
      </c>
      <c r="B114" s="123" t="s">
        <v>23</v>
      </c>
      <c r="C114" s="97">
        <f>C115+C116+C117+C118+C119</f>
        <v>724</v>
      </c>
      <c r="D114" s="97">
        <f>D115+D116+D117+D118+D119</f>
        <v>112</v>
      </c>
      <c r="E114" s="97">
        <f>E115+E116+E117+E118+E119</f>
        <v>112</v>
      </c>
      <c r="F114" s="125">
        <f t="shared" si="6"/>
        <v>100</v>
      </c>
      <c r="G114" s="113"/>
      <c r="H114" s="30"/>
    </row>
    <row r="115" spans="1:8">
      <c r="A115" s="122"/>
      <c r="B115" s="132" t="s">
        <v>38</v>
      </c>
      <c r="C115" s="92">
        <v>0</v>
      </c>
      <c r="D115" s="92">
        <v>0</v>
      </c>
      <c r="E115" s="128">
        <v>0</v>
      </c>
      <c r="F115" s="129">
        <v>0</v>
      </c>
      <c r="G115" s="113"/>
      <c r="H115" s="111"/>
    </row>
    <row r="116" spans="1:8">
      <c r="A116" s="126"/>
      <c r="B116" s="132" t="s">
        <v>41</v>
      </c>
      <c r="C116" s="199">
        <v>424</v>
      </c>
      <c r="D116" s="199">
        <v>112</v>
      </c>
      <c r="E116" s="128">
        <v>112</v>
      </c>
      <c r="F116" s="129">
        <f>E116/D116*100</f>
        <v>100</v>
      </c>
      <c r="G116" s="113"/>
      <c r="H116" s="111"/>
    </row>
    <row r="117" spans="1:8">
      <c r="A117" s="126"/>
      <c r="B117" s="132" t="s">
        <v>42</v>
      </c>
      <c r="C117" s="199">
        <v>0</v>
      </c>
      <c r="D117" s="199">
        <v>0</v>
      </c>
      <c r="E117" s="128">
        <v>0</v>
      </c>
      <c r="F117" s="129">
        <v>0</v>
      </c>
      <c r="G117" s="113"/>
      <c r="H117" s="111"/>
    </row>
    <row r="118" spans="1:8">
      <c r="A118" s="126"/>
      <c r="B118" s="132" t="s">
        <v>89</v>
      </c>
      <c r="C118" s="199">
        <v>100</v>
      </c>
      <c r="D118" s="199">
        <v>0</v>
      </c>
      <c r="E118" s="128">
        <v>0</v>
      </c>
      <c r="F118" s="129">
        <v>0</v>
      </c>
      <c r="G118" s="113"/>
      <c r="H118" s="111"/>
    </row>
    <row r="119" spans="1:8">
      <c r="A119" s="126"/>
      <c r="B119" s="123" t="s">
        <v>236</v>
      </c>
      <c r="C119" s="199">
        <v>200</v>
      </c>
      <c r="D119" s="200">
        <v>0</v>
      </c>
      <c r="E119" s="128">
        <v>0</v>
      </c>
      <c r="F119" s="129">
        <v>0</v>
      </c>
      <c r="G119" s="113"/>
      <c r="H119" s="111"/>
    </row>
    <row r="120" spans="1:8">
      <c r="A120" s="126"/>
      <c r="B120" s="137" t="s">
        <v>90</v>
      </c>
      <c r="C120" s="200">
        <v>100</v>
      </c>
      <c r="D120" s="200">
        <v>0</v>
      </c>
      <c r="E120" s="138">
        <v>0</v>
      </c>
      <c r="F120" s="139">
        <v>0</v>
      </c>
      <c r="G120" s="113"/>
      <c r="H120" s="112"/>
    </row>
    <row r="121" spans="1:8">
      <c r="A121" s="126"/>
      <c r="B121" s="137" t="s">
        <v>91</v>
      </c>
      <c r="C121" s="200">
        <v>200</v>
      </c>
      <c r="D121" s="200">
        <v>0</v>
      </c>
      <c r="E121" s="138">
        <v>0</v>
      </c>
      <c r="F121" s="139">
        <v>0</v>
      </c>
      <c r="G121" s="113"/>
      <c r="H121" s="112"/>
    </row>
    <row r="122" spans="1:8">
      <c r="A122" s="126"/>
      <c r="B122" s="137" t="s">
        <v>92</v>
      </c>
      <c r="C122" s="200">
        <v>424</v>
      </c>
      <c r="D122" s="200">
        <v>112</v>
      </c>
      <c r="E122" s="138">
        <v>112</v>
      </c>
      <c r="F122" s="139">
        <f>E122/D122*100</f>
        <v>100</v>
      </c>
      <c r="G122" s="113"/>
      <c r="H122" s="112"/>
    </row>
    <row r="123" spans="1:8">
      <c r="A123" s="126"/>
      <c r="B123" s="137" t="s">
        <v>93</v>
      </c>
      <c r="C123" s="200">
        <v>0</v>
      </c>
      <c r="D123" s="200">
        <v>0</v>
      </c>
      <c r="E123" s="138">
        <v>0</v>
      </c>
      <c r="F123" s="139">
        <v>0</v>
      </c>
      <c r="G123" s="113"/>
      <c r="H123" s="112"/>
    </row>
    <row r="124" spans="1:8">
      <c r="A124" s="122">
        <v>3</v>
      </c>
      <c r="B124" s="141" t="s">
        <v>73</v>
      </c>
      <c r="C124" s="97">
        <f>C125+C126</f>
        <v>3210</v>
      </c>
      <c r="D124" s="97">
        <f>D125+D126</f>
        <v>1170</v>
      </c>
      <c r="E124" s="142">
        <v>1170</v>
      </c>
      <c r="F124" s="125">
        <f>E124/D124*100</f>
        <v>100</v>
      </c>
      <c r="G124" s="113"/>
      <c r="H124" s="30"/>
    </row>
    <row r="125" spans="1:8">
      <c r="A125" s="122"/>
      <c r="B125" s="133" t="s">
        <v>94</v>
      </c>
      <c r="C125" s="198">
        <v>3200</v>
      </c>
      <c r="D125" s="198">
        <v>1170</v>
      </c>
      <c r="E125" s="143">
        <v>1170</v>
      </c>
      <c r="F125" s="136">
        <v>0</v>
      </c>
      <c r="G125" s="113"/>
      <c r="H125" s="111"/>
    </row>
    <row r="126" spans="1:8">
      <c r="A126" s="122"/>
      <c r="B126" s="133" t="s">
        <v>270</v>
      </c>
      <c r="C126" s="198">
        <v>10</v>
      </c>
      <c r="D126" s="198">
        <v>0</v>
      </c>
      <c r="E126" s="143">
        <v>0</v>
      </c>
      <c r="F126" s="136">
        <v>0</v>
      </c>
      <c r="G126" s="113"/>
      <c r="H126" s="111"/>
    </row>
    <row r="127" spans="1:8">
      <c r="A127" s="122">
        <v>4</v>
      </c>
      <c r="B127" s="123" t="s">
        <v>22</v>
      </c>
      <c r="C127" s="97">
        <f>C128</f>
        <v>20</v>
      </c>
      <c r="D127" s="97">
        <f>D128</f>
        <v>6.5</v>
      </c>
      <c r="E127" s="124">
        <f>E128</f>
        <v>5.19</v>
      </c>
      <c r="F127" s="125">
        <f t="shared" ref="F127:F132" si="7">E127/D127*100</f>
        <v>79.846153846153854</v>
      </c>
      <c r="G127" s="113"/>
      <c r="H127" s="30"/>
    </row>
    <row r="128" spans="1:8">
      <c r="A128" s="126"/>
      <c r="B128" s="132" t="s">
        <v>44</v>
      </c>
      <c r="C128" s="201">
        <v>20</v>
      </c>
      <c r="D128" s="201">
        <v>6.5</v>
      </c>
      <c r="E128" s="128">
        <v>5.19</v>
      </c>
      <c r="F128" s="129">
        <f t="shared" si="7"/>
        <v>79.846153846153854</v>
      </c>
      <c r="G128" s="113"/>
      <c r="H128" s="111"/>
    </row>
    <row r="129" spans="1:8">
      <c r="A129" s="126"/>
      <c r="B129" s="133" t="s">
        <v>95</v>
      </c>
      <c r="C129" s="202">
        <v>20</v>
      </c>
      <c r="D129" s="202">
        <v>6.5</v>
      </c>
      <c r="E129" s="137">
        <v>5.19</v>
      </c>
      <c r="F129" s="136">
        <f t="shared" si="7"/>
        <v>79.846153846153854</v>
      </c>
      <c r="G129" s="113"/>
      <c r="H129" s="111"/>
    </row>
    <row r="130" spans="1:8">
      <c r="A130" s="122">
        <v>5</v>
      </c>
      <c r="B130" s="123" t="s">
        <v>21</v>
      </c>
      <c r="C130" s="97">
        <f>C131+C132+C134+C133+C135</f>
        <v>2622</v>
      </c>
      <c r="D130" s="97">
        <f>D131+D132+D134+D133+D135</f>
        <v>627.20000000000005</v>
      </c>
      <c r="E130" s="124">
        <f>E131+E132+E134+E133</f>
        <v>625.74</v>
      </c>
      <c r="F130" s="125">
        <f t="shared" si="7"/>
        <v>99.767219387755105</v>
      </c>
      <c r="G130" s="113"/>
      <c r="H130" s="30"/>
    </row>
    <row r="131" spans="1:8">
      <c r="A131" s="126"/>
      <c r="B131" s="132" t="s">
        <v>37</v>
      </c>
      <c r="C131" s="201">
        <v>42</v>
      </c>
      <c r="D131" s="201">
        <v>8.6999999999999993</v>
      </c>
      <c r="E131" s="128">
        <v>7.39</v>
      </c>
      <c r="F131" s="129">
        <f t="shared" si="7"/>
        <v>84.94252873563218</v>
      </c>
      <c r="G131" s="113"/>
      <c r="H131" s="111"/>
    </row>
    <row r="132" spans="1:8">
      <c r="A132" s="126"/>
      <c r="B132" s="132" t="s">
        <v>38</v>
      </c>
      <c r="C132" s="201">
        <v>70</v>
      </c>
      <c r="D132" s="201">
        <v>10.5</v>
      </c>
      <c r="E132" s="128">
        <v>10.35</v>
      </c>
      <c r="F132" s="129">
        <f t="shared" si="7"/>
        <v>98.571428571428569</v>
      </c>
      <c r="G132" s="113"/>
      <c r="H132" s="111"/>
    </row>
    <row r="133" spans="1:8">
      <c r="A133" s="126"/>
      <c r="B133" s="132" t="s">
        <v>39</v>
      </c>
      <c r="C133" s="201">
        <v>0</v>
      </c>
      <c r="D133" s="201">
        <v>0</v>
      </c>
      <c r="E133" s="128">
        <v>0</v>
      </c>
      <c r="F133" s="129">
        <v>0</v>
      </c>
      <c r="G133" s="113"/>
      <c r="H133" s="111"/>
    </row>
    <row r="134" spans="1:8">
      <c r="A134" s="126"/>
      <c r="B134" s="132" t="s">
        <v>41</v>
      </c>
      <c r="C134" s="201">
        <v>2360</v>
      </c>
      <c r="D134" s="201">
        <v>608</v>
      </c>
      <c r="E134" s="128">
        <v>608</v>
      </c>
      <c r="F134" s="129">
        <f t="shared" ref="F134:F154" si="8">E134/D134*100</f>
        <v>100</v>
      </c>
      <c r="G134" s="113"/>
      <c r="H134" s="111"/>
    </row>
    <row r="135" spans="1:8">
      <c r="A135" s="126"/>
      <c r="B135" s="132" t="s">
        <v>84</v>
      </c>
      <c r="C135" s="201">
        <v>150</v>
      </c>
      <c r="D135" s="201">
        <v>0</v>
      </c>
      <c r="E135" s="128">
        <v>0</v>
      </c>
      <c r="F135" s="129">
        <v>0</v>
      </c>
      <c r="G135" s="113"/>
      <c r="H135" s="111"/>
    </row>
    <row r="136" spans="1:8">
      <c r="A136" s="126"/>
      <c r="B136" s="133" t="s">
        <v>96</v>
      </c>
      <c r="C136" s="202">
        <v>2360</v>
      </c>
      <c r="D136" s="202">
        <v>608</v>
      </c>
      <c r="E136" s="144">
        <v>608</v>
      </c>
      <c r="F136" s="136">
        <f t="shared" si="8"/>
        <v>100</v>
      </c>
      <c r="G136" s="113"/>
      <c r="H136" s="111"/>
    </row>
    <row r="137" spans="1:8">
      <c r="A137" s="126"/>
      <c r="B137" s="133" t="s">
        <v>97</v>
      </c>
      <c r="C137" s="202">
        <v>262</v>
      </c>
      <c r="D137" s="202">
        <v>19.2</v>
      </c>
      <c r="E137" s="137">
        <v>17.739999999999998</v>
      </c>
      <c r="F137" s="136">
        <f t="shared" si="8"/>
        <v>92.395833333333329</v>
      </c>
      <c r="G137" s="113"/>
      <c r="H137" s="111"/>
    </row>
    <row r="138" spans="1:8">
      <c r="A138" s="122">
        <v>6</v>
      </c>
      <c r="B138" s="123" t="s">
        <v>20</v>
      </c>
      <c r="C138" s="97">
        <f>C139+C140+C141+C142+C143+C144</f>
        <v>60646</v>
      </c>
      <c r="D138" s="97">
        <f>D139+D140+D141+D142+D143+D144</f>
        <v>18791.550000000003</v>
      </c>
      <c r="E138" s="124">
        <f>E139+E140+E141+E142+E143+E144</f>
        <v>18580.88</v>
      </c>
      <c r="F138" s="125">
        <f t="shared" si="8"/>
        <v>98.878910999890905</v>
      </c>
      <c r="G138" s="113"/>
      <c r="H138" s="30"/>
    </row>
    <row r="139" spans="1:8">
      <c r="A139" s="126"/>
      <c r="B139" s="132" t="s">
        <v>37</v>
      </c>
      <c r="C139" s="201">
        <v>52157</v>
      </c>
      <c r="D139" s="201">
        <v>15385</v>
      </c>
      <c r="E139" s="128">
        <v>15341.31</v>
      </c>
      <c r="F139" s="129">
        <f t="shared" si="8"/>
        <v>99.716022099447514</v>
      </c>
      <c r="G139" s="113"/>
      <c r="H139" s="111"/>
    </row>
    <row r="140" spans="1:8">
      <c r="A140" s="126"/>
      <c r="B140" s="132" t="s">
        <v>38</v>
      </c>
      <c r="C140" s="201">
        <v>7490</v>
      </c>
      <c r="D140" s="201">
        <v>3117.5</v>
      </c>
      <c r="E140" s="128">
        <v>2961.31</v>
      </c>
      <c r="F140" s="129">
        <f t="shared" si="8"/>
        <v>94.989895749799516</v>
      </c>
      <c r="G140" s="113"/>
      <c r="H140" s="111"/>
    </row>
    <row r="141" spans="1:8">
      <c r="A141" s="126"/>
      <c r="B141" s="132" t="s">
        <v>39</v>
      </c>
      <c r="C141" s="201">
        <v>265</v>
      </c>
      <c r="D141" s="201">
        <v>74.150000000000006</v>
      </c>
      <c r="E141" s="128">
        <v>70.44</v>
      </c>
      <c r="F141" s="129">
        <f t="shared" si="8"/>
        <v>94.996628455832763</v>
      </c>
      <c r="G141" s="113"/>
      <c r="H141" s="111"/>
    </row>
    <row r="142" spans="1:8">
      <c r="A142" s="126"/>
      <c r="B142" s="132" t="s">
        <v>45</v>
      </c>
      <c r="C142" s="201">
        <v>161</v>
      </c>
      <c r="D142" s="201">
        <v>21.9</v>
      </c>
      <c r="E142" s="128">
        <v>18.2</v>
      </c>
      <c r="F142" s="129">
        <f t="shared" si="8"/>
        <v>83.105022831050235</v>
      </c>
      <c r="G142" s="113"/>
      <c r="H142" s="111"/>
    </row>
    <row r="143" spans="1:8">
      <c r="A143" s="126"/>
      <c r="B143" s="132" t="s">
        <v>84</v>
      </c>
      <c r="C143" s="201">
        <v>577</v>
      </c>
      <c r="D143" s="201">
        <v>197</v>
      </c>
      <c r="E143" s="128">
        <v>196.22</v>
      </c>
      <c r="F143" s="129">
        <f t="shared" si="8"/>
        <v>99.604060913705581</v>
      </c>
      <c r="G143" s="113"/>
      <c r="H143" s="111"/>
    </row>
    <row r="144" spans="1:8">
      <c r="A144" s="126"/>
      <c r="B144" s="132" t="s">
        <v>234</v>
      </c>
      <c r="C144" s="201">
        <v>-4</v>
      </c>
      <c r="D144" s="201">
        <v>-4</v>
      </c>
      <c r="E144" s="128">
        <v>-6.6</v>
      </c>
      <c r="F144" s="129">
        <f t="shared" si="8"/>
        <v>165</v>
      </c>
      <c r="G144" s="113"/>
      <c r="H144" s="111"/>
    </row>
    <row r="145" spans="1:8">
      <c r="A145" s="126"/>
      <c r="B145" s="133" t="s">
        <v>98</v>
      </c>
      <c r="C145" s="202">
        <v>10289.35</v>
      </c>
      <c r="D145" s="202">
        <v>2935.3</v>
      </c>
      <c r="E145" s="140">
        <v>2896.61</v>
      </c>
      <c r="F145" s="139">
        <f t="shared" si="8"/>
        <v>98.681906449085261</v>
      </c>
      <c r="G145" s="113"/>
      <c r="H145" s="111"/>
    </row>
    <row r="146" spans="1:8">
      <c r="A146" s="126"/>
      <c r="B146" s="133" t="s">
        <v>99</v>
      </c>
      <c r="C146" s="202">
        <v>15371.5</v>
      </c>
      <c r="D146" s="202">
        <v>5189.2</v>
      </c>
      <c r="E146" s="140">
        <v>5159.87</v>
      </c>
      <c r="F146" s="139">
        <f t="shared" si="8"/>
        <v>99.434787635859095</v>
      </c>
      <c r="G146" s="113"/>
      <c r="H146" s="111"/>
    </row>
    <row r="147" spans="1:8">
      <c r="A147" s="126"/>
      <c r="B147" s="133" t="s">
        <v>100</v>
      </c>
      <c r="C147" s="202">
        <v>34130.75</v>
      </c>
      <c r="D147" s="202">
        <v>10410.950000000001</v>
      </c>
      <c r="E147" s="140">
        <v>10269.08</v>
      </c>
      <c r="F147" s="139">
        <f t="shared" si="8"/>
        <v>98.637300150322488</v>
      </c>
      <c r="G147" s="113"/>
      <c r="H147" s="111"/>
    </row>
    <row r="148" spans="1:8">
      <c r="A148" s="126"/>
      <c r="B148" s="133" t="s">
        <v>101</v>
      </c>
      <c r="C148" s="202">
        <v>657.4</v>
      </c>
      <c r="D148" s="202">
        <v>59.1</v>
      </c>
      <c r="E148" s="138">
        <v>59.1</v>
      </c>
      <c r="F148" s="139">
        <f t="shared" si="8"/>
        <v>100</v>
      </c>
      <c r="G148" s="113"/>
      <c r="H148" s="111"/>
    </row>
    <row r="149" spans="1:8">
      <c r="A149" s="126"/>
      <c r="B149" s="133" t="s">
        <v>45</v>
      </c>
      <c r="C149" s="202">
        <v>197</v>
      </c>
      <c r="D149" s="202">
        <v>197</v>
      </c>
      <c r="E149" s="140">
        <v>196.22</v>
      </c>
      <c r="F149" s="139">
        <f t="shared" si="8"/>
        <v>99.604060913705581</v>
      </c>
      <c r="G149" s="113"/>
      <c r="H149" s="111"/>
    </row>
    <row r="150" spans="1:8">
      <c r="A150" s="122">
        <v>7</v>
      </c>
      <c r="B150" s="123" t="s">
        <v>19</v>
      </c>
      <c r="C150" s="97">
        <f>C153+C151+C152</f>
        <v>2808</v>
      </c>
      <c r="D150" s="97">
        <f>D153+D151+D152</f>
        <v>734.9</v>
      </c>
      <c r="E150" s="124">
        <f>E151+E152+E153</f>
        <v>726.2</v>
      </c>
      <c r="F150" s="209">
        <f t="shared" si="8"/>
        <v>98.816165464689092</v>
      </c>
      <c r="G150" s="113"/>
      <c r="H150" s="30"/>
    </row>
    <row r="151" spans="1:8">
      <c r="A151" s="122"/>
      <c r="B151" s="132" t="s">
        <v>37</v>
      </c>
      <c r="C151" s="201">
        <v>2758</v>
      </c>
      <c r="D151" s="201">
        <v>727.4</v>
      </c>
      <c r="E151" s="92">
        <v>719.11</v>
      </c>
      <c r="F151" s="139">
        <f t="shared" si="8"/>
        <v>98.860324443222439</v>
      </c>
      <c r="G151" s="113"/>
      <c r="H151" s="30"/>
    </row>
    <row r="152" spans="1:8">
      <c r="A152" s="122"/>
      <c r="B152" s="132" t="s">
        <v>38</v>
      </c>
      <c r="C152" s="201">
        <v>30</v>
      </c>
      <c r="D152" s="201">
        <v>3</v>
      </c>
      <c r="E152" s="92">
        <v>2.59</v>
      </c>
      <c r="F152" s="139">
        <f t="shared" si="8"/>
        <v>86.333333333333329</v>
      </c>
      <c r="G152" s="113"/>
      <c r="H152" s="30"/>
    </row>
    <row r="153" spans="1:8">
      <c r="A153" s="126"/>
      <c r="B153" s="132" t="s">
        <v>39</v>
      </c>
      <c r="C153" s="203">
        <v>20</v>
      </c>
      <c r="D153" s="203">
        <v>4.5</v>
      </c>
      <c r="E153" s="128">
        <v>4.5</v>
      </c>
      <c r="F153" s="139">
        <f t="shared" si="8"/>
        <v>100</v>
      </c>
      <c r="G153" s="113"/>
      <c r="H153" s="111"/>
    </row>
    <row r="154" spans="1:8">
      <c r="A154" s="126"/>
      <c r="B154" s="207" t="s">
        <v>289</v>
      </c>
      <c r="C154" s="202">
        <v>2788</v>
      </c>
      <c r="D154" s="202">
        <v>730.4</v>
      </c>
      <c r="E154" s="202">
        <v>721.71</v>
      </c>
      <c r="F154" s="308">
        <f t="shared" si="8"/>
        <v>98.810240963855435</v>
      </c>
      <c r="G154" s="113"/>
      <c r="H154" s="111"/>
    </row>
    <row r="155" spans="1:8">
      <c r="A155" s="126"/>
      <c r="B155" s="133" t="s">
        <v>102</v>
      </c>
      <c r="C155" s="202">
        <v>20</v>
      </c>
      <c r="D155" s="202">
        <v>4.5</v>
      </c>
      <c r="E155" s="309">
        <v>4.5</v>
      </c>
      <c r="F155" s="308">
        <f>E155/D153*100</f>
        <v>100</v>
      </c>
      <c r="G155" s="113"/>
      <c r="H155" s="111"/>
    </row>
    <row r="156" spans="1:8">
      <c r="A156" s="122">
        <v>8</v>
      </c>
      <c r="B156" s="123" t="s">
        <v>18</v>
      </c>
      <c r="C156" s="97">
        <f>C157+C158+C159+C160+C161</f>
        <v>6654</v>
      </c>
      <c r="D156" s="97">
        <f>D157+D158+D159+D160+D161</f>
        <v>1718.67</v>
      </c>
      <c r="E156" s="124">
        <f>E157+E158+E159+E160+E161+E162</f>
        <v>1601.12</v>
      </c>
      <c r="F156" s="125">
        <f>E156/D156*100</f>
        <v>93.16040892085158</v>
      </c>
      <c r="G156" s="113"/>
      <c r="H156" s="30"/>
    </row>
    <row r="157" spans="1:8">
      <c r="A157" s="126"/>
      <c r="B157" s="132" t="s">
        <v>37</v>
      </c>
      <c r="C157" s="201">
        <v>1615</v>
      </c>
      <c r="D157" s="201">
        <v>441</v>
      </c>
      <c r="E157" s="128">
        <v>424.58</v>
      </c>
      <c r="F157" s="129">
        <f>E157/D157*100</f>
        <v>96.276643990929699</v>
      </c>
      <c r="G157" s="113"/>
      <c r="H157" s="111"/>
    </row>
    <row r="158" spans="1:8">
      <c r="A158" s="126"/>
      <c r="B158" s="132" t="s">
        <v>38</v>
      </c>
      <c r="C158" s="201">
        <v>1614</v>
      </c>
      <c r="D158" s="201">
        <v>276</v>
      </c>
      <c r="E158" s="128">
        <v>178.98</v>
      </c>
      <c r="F158" s="129">
        <f t="shared" ref="F158:F169" si="9">E158/D158*100</f>
        <v>64.847826086956516</v>
      </c>
      <c r="G158" s="113"/>
      <c r="H158" s="111"/>
    </row>
    <row r="159" spans="1:8">
      <c r="A159" s="126"/>
      <c r="B159" s="132" t="s">
        <v>41</v>
      </c>
      <c r="C159" s="201">
        <v>3280</v>
      </c>
      <c r="D159" s="201">
        <v>998.67</v>
      </c>
      <c r="E159" s="128">
        <v>998.67</v>
      </c>
      <c r="F159" s="129">
        <f t="shared" si="9"/>
        <v>100</v>
      </c>
      <c r="G159" s="113"/>
      <c r="H159" s="111"/>
    </row>
    <row r="160" spans="1:8">
      <c r="A160" s="126"/>
      <c r="B160" s="132" t="s">
        <v>45</v>
      </c>
      <c r="C160" s="201">
        <v>20</v>
      </c>
      <c r="D160" s="201">
        <v>3</v>
      </c>
      <c r="E160" s="128">
        <v>1.56</v>
      </c>
      <c r="F160" s="129">
        <f t="shared" si="9"/>
        <v>52</v>
      </c>
      <c r="G160" s="113"/>
      <c r="H160" s="111"/>
    </row>
    <row r="161" spans="1:8">
      <c r="A161" s="126"/>
      <c r="B161" s="132" t="s">
        <v>84</v>
      </c>
      <c r="C161" s="201">
        <v>125</v>
      </c>
      <c r="D161" s="201">
        <v>0</v>
      </c>
      <c r="E161" s="128">
        <v>0</v>
      </c>
      <c r="F161" s="129">
        <v>0</v>
      </c>
      <c r="G161" s="113"/>
      <c r="H161" s="111"/>
    </row>
    <row r="162" spans="1:8">
      <c r="A162" s="126"/>
      <c r="B162" s="132" t="s">
        <v>234</v>
      </c>
      <c r="C162" s="208">
        <v>0</v>
      </c>
      <c r="D162" s="208">
        <v>0</v>
      </c>
      <c r="E162" s="128">
        <v>-2.67</v>
      </c>
      <c r="F162" s="129">
        <v>0</v>
      </c>
      <c r="G162" s="113"/>
      <c r="H162" s="111"/>
    </row>
    <row r="163" spans="1:8">
      <c r="A163" s="126"/>
      <c r="B163" s="133" t="s">
        <v>103</v>
      </c>
      <c r="C163" s="202">
        <v>1770</v>
      </c>
      <c r="D163" s="202">
        <v>428.67</v>
      </c>
      <c r="E163" s="138">
        <v>428.67</v>
      </c>
      <c r="F163" s="308">
        <f t="shared" si="9"/>
        <v>100</v>
      </c>
      <c r="G163" s="113"/>
      <c r="H163" s="111"/>
    </row>
    <row r="164" spans="1:8">
      <c r="A164" s="126"/>
      <c r="B164" s="133" t="s">
        <v>104</v>
      </c>
      <c r="C164" s="202">
        <v>280</v>
      </c>
      <c r="D164" s="202">
        <v>75</v>
      </c>
      <c r="E164" s="138">
        <v>75</v>
      </c>
      <c r="F164" s="308">
        <f t="shared" si="9"/>
        <v>100</v>
      </c>
      <c r="G164" s="113"/>
      <c r="H164" s="111"/>
    </row>
    <row r="165" spans="1:8">
      <c r="A165" s="126"/>
      <c r="B165" s="133" t="s">
        <v>109</v>
      </c>
      <c r="C165" s="202">
        <v>60</v>
      </c>
      <c r="D165" s="202">
        <v>15</v>
      </c>
      <c r="E165" s="138">
        <v>11.16</v>
      </c>
      <c r="F165" s="308">
        <f t="shared" si="9"/>
        <v>74.400000000000006</v>
      </c>
      <c r="G165" s="113"/>
      <c r="H165" s="111"/>
    </row>
    <row r="166" spans="1:8">
      <c r="A166" s="126"/>
      <c r="B166" s="133" t="s">
        <v>105</v>
      </c>
      <c r="C166" s="202">
        <v>1230</v>
      </c>
      <c r="D166" s="202">
        <v>495</v>
      </c>
      <c r="E166" s="138">
        <v>495</v>
      </c>
      <c r="F166" s="308">
        <f t="shared" si="9"/>
        <v>100</v>
      </c>
      <c r="G166" s="113"/>
      <c r="H166" s="111"/>
    </row>
    <row r="167" spans="1:8">
      <c r="A167" s="126"/>
      <c r="B167" s="133" t="s">
        <v>106</v>
      </c>
      <c r="C167" s="202">
        <v>20</v>
      </c>
      <c r="D167" s="202">
        <v>3</v>
      </c>
      <c r="E167" s="138">
        <v>1.57</v>
      </c>
      <c r="F167" s="308">
        <f t="shared" si="9"/>
        <v>52.333333333333329</v>
      </c>
      <c r="G167" s="113"/>
      <c r="H167" s="111"/>
    </row>
    <row r="168" spans="1:8">
      <c r="A168" s="126"/>
      <c r="B168" s="133" t="s">
        <v>231</v>
      </c>
      <c r="C168" s="202">
        <v>3094</v>
      </c>
      <c r="D168" s="202">
        <v>651</v>
      </c>
      <c r="E168" s="138">
        <v>564.95000000000005</v>
      </c>
      <c r="F168" s="308">
        <f t="shared" si="9"/>
        <v>86.781874039938572</v>
      </c>
      <c r="G168" s="113"/>
      <c r="H168" s="111"/>
    </row>
    <row r="169" spans="1:8">
      <c r="A169" s="126"/>
      <c r="B169" s="133" t="s">
        <v>108</v>
      </c>
      <c r="C169" s="202">
        <v>200</v>
      </c>
      <c r="D169" s="202">
        <v>51</v>
      </c>
      <c r="E169" s="138">
        <v>24.77</v>
      </c>
      <c r="F169" s="308">
        <f t="shared" si="9"/>
        <v>48.568627450980387</v>
      </c>
      <c r="G169" s="113"/>
      <c r="H169" s="111"/>
    </row>
    <row r="170" spans="1:8">
      <c r="A170" s="122">
        <v>9</v>
      </c>
      <c r="B170" s="123" t="s">
        <v>17</v>
      </c>
      <c r="C170" s="97">
        <f>C171+C172+C173+C175++C177+C176+C174</f>
        <v>16482</v>
      </c>
      <c r="D170" s="97">
        <f>D171+D172+D173+D175++D177+D176+D174</f>
        <v>2959.3</v>
      </c>
      <c r="E170" s="124">
        <f>E171+E172+E173+E175+E176+E177</f>
        <v>2914.73</v>
      </c>
      <c r="F170" s="125">
        <f>E170/D170*100</f>
        <v>98.493900584597711</v>
      </c>
      <c r="G170" s="113"/>
      <c r="H170" s="30"/>
    </row>
    <row r="171" spans="1:8">
      <c r="A171" s="126"/>
      <c r="B171" s="132" t="s">
        <v>37</v>
      </c>
      <c r="C171" s="201">
        <v>8354</v>
      </c>
      <c r="D171" s="201">
        <v>1825</v>
      </c>
      <c r="E171" s="128">
        <v>1802.02</v>
      </c>
      <c r="F171" s="129">
        <f>E171/D171*100</f>
        <v>98.740821917808219</v>
      </c>
      <c r="G171" s="113"/>
      <c r="H171" s="111"/>
    </row>
    <row r="172" spans="1:8">
      <c r="A172" s="126"/>
      <c r="B172" s="132" t="s">
        <v>38</v>
      </c>
      <c r="C172" s="201">
        <v>1690</v>
      </c>
      <c r="D172" s="201">
        <v>373</v>
      </c>
      <c r="E172" s="128">
        <v>357.01</v>
      </c>
      <c r="F172" s="129">
        <f>E172/D172*100</f>
        <v>95.713136729222512</v>
      </c>
      <c r="G172" s="113"/>
      <c r="H172" s="111"/>
    </row>
    <row r="173" spans="1:8">
      <c r="A173" s="126"/>
      <c r="B173" s="132" t="s">
        <v>41</v>
      </c>
      <c r="C173" s="201">
        <v>468</v>
      </c>
      <c r="D173" s="201">
        <v>107.3</v>
      </c>
      <c r="E173" s="128">
        <v>107.3</v>
      </c>
      <c r="F173" s="129">
        <f>E173/D173*100</f>
        <v>100</v>
      </c>
      <c r="G173" s="113"/>
      <c r="H173" s="111"/>
    </row>
    <row r="174" spans="1:8">
      <c r="A174" s="126"/>
      <c r="B174" s="132" t="s">
        <v>265</v>
      </c>
      <c r="C174" s="201">
        <v>3077</v>
      </c>
      <c r="D174" s="201">
        <v>0</v>
      </c>
      <c r="E174" s="128">
        <v>0</v>
      </c>
      <c r="F174" s="129">
        <v>0</v>
      </c>
      <c r="G174" s="113"/>
      <c r="H174" s="111"/>
    </row>
    <row r="175" spans="1:8">
      <c r="A175" s="126"/>
      <c r="B175" s="132" t="s">
        <v>39</v>
      </c>
      <c r="C175" s="201">
        <v>2893</v>
      </c>
      <c r="D175" s="201">
        <v>654</v>
      </c>
      <c r="E175" s="128">
        <v>648.4</v>
      </c>
      <c r="F175" s="129">
        <f>E175/D175*100</f>
        <v>99.14373088685015</v>
      </c>
      <c r="G175" s="113"/>
      <c r="H175" s="111"/>
    </row>
    <row r="176" spans="1:8">
      <c r="A176" s="126"/>
      <c r="B176" s="132" t="s">
        <v>84</v>
      </c>
      <c r="C176" s="201">
        <v>0</v>
      </c>
      <c r="D176" s="201">
        <v>0</v>
      </c>
      <c r="E176" s="128">
        <v>0</v>
      </c>
      <c r="F176" s="129">
        <v>0</v>
      </c>
      <c r="G176" s="113"/>
      <c r="H176" s="111"/>
    </row>
    <row r="177" spans="1:8">
      <c r="A177" s="126"/>
      <c r="B177" s="132" t="s">
        <v>234</v>
      </c>
      <c r="C177" s="201">
        <v>0</v>
      </c>
      <c r="D177" s="201">
        <v>0</v>
      </c>
      <c r="E177" s="145">
        <v>0</v>
      </c>
      <c r="F177" s="129">
        <v>0</v>
      </c>
      <c r="G177" s="113"/>
      <c r="H177" s="111"/>
    </row>
    <row r="178" spans="1:8">
      <c r="A178" s="126"/>
      <c r="B178" s="133" t="s">
        <v>110</v>
      </c>
      <c r="C178" s="202">
        <v>3929</v>
      </c>
      <c r="D178" s="202">
        <v>227.3</v>
      </c>
      <c r="E178" s="144">
        <v>226.54</v>
      </c>
      <c r="F178" s="136">
        <f t="shared" ref="F178:F187" si="10">E178/D178*100</f>
        <v>99.665640123185213</v>
      </c>
      <c r="G178" s="113"/>
      <c r="H178" s="111"/>
    </row>
    <row r="179" spans="1:8">
      <c r="A179" s="126"/>
      <c r="B179" s="133" t="s">
        <v>111</v>
      </c>
      <c r="C179" s="202">
        <v>7823</v>
      </c>
      <c r="D179" s="202">
        <v>1679.8</v>
      </c>
      <c r="E179" s="144">
        <v>1678.12</v>
      </c>
      <c r="F179" s="136">
        <f t="shared" si="10"/>
        <v>99.899988093820696</v>
      </c>
      <c r="G179" s="113"/>
      <c r="H179" s="111"/>
    </row>
    <row r="180" spans="1:8">
      <c r="A180" s="126"/>
      <c r="B180" s="133" t="s">
        <v>112</v>
      </c>
      <c r="C180" s="202">
        <v>480</v>
      </c>
      <c r="D180" s="202">
        <v>63</v>
      </c>
      <c r="E180" s="144">
        <v>62.05</v>
      </c>
      <c r="F180" s="136">
        <f t="shared" si="10"/>
        <v>98.49206349206348</v>
      </c>
      <c r="G180" s="113"/>
      <c r="H180" s="111"/>
    </row>
    <row r="181" spans="1:8">
      <c r="A181" s="126"/>
      <c r="B181" s="133" t="s">
        <v>113</v>
      </c>
      <c r="C181" s="202">
        <v>776</v>
      </c>
      <c r="D181" s="202">
        <v>220.7</v>
      </c>
      <c r="E181" s="144">
        <v>204.15</v>
      </c>
      <c r="F181" s="136">
        <f t="shared" si="10"/>
        <v>92.501132759401912</v>
      </c>
      <c r="G181" s="113"/>
      <c r="H181" s="111"/>
    </row>
    <row r="182" spans="1:8">
      <c r="A182" s="126"/>
      <c r="B182" s="133" t="s">
        <v>114</v>
      </c>
      <c r="C182" s="202">
        <v>733</v>
      </c>
      <c r="D182" s="202">
        <v>207</v>
      </c>
      <c r="E182" s="144">
        <v>205.63</v>
      </c>
      <c r="F182" s="136">
        <f t="shared" si="10"/>
        <v>99.338164251207729</v>
      </c>
      <c r="G182" s="113"/>
      <c r="H182" s="111"/>
    </row>
    <row r="183" spans="1:8">
      <c r="A183" s="126"/>
      <c r="B183" s="133" t="s">
        <v>115</v>
      </c>
      <c r="C183" s="202">
        <v>1155</v>
      </c>
      <c r="D183" s="202">
        <v>265</v>
      </c>
      <c r="E183" s="144">
        <v>257.58</v>
      </c>
      <c r="F183" s="136">
        <f t="shared" si="10"/>
        <v>97.2</v>
      </c>
      <c r="G183" s="113"/>
      <c r="H183" s="111"/>
    </row>
    <row r="184" spans="1:8">
      <c r="A184" s="126"/>
      <c r="B184" s="133" t="s">
        <v>116</v>
      </c>
      <c r="C184" s="202">
        <v>1586</v>
      </c>
      <c r="D184" s="202">
        <v>296.5</v>
      </c>
      <c r="E184" s="144">
        <v>280.66000000000003</v>
      </c>
      <c r="F184" s="136">
        <f t="shared" si="10"/>
        <v>94.657672849915684</v>
      </c>
      <c r="G184" s="113"/>
      <c r="H184" s="111"/>
    </row>
    <row r="185" spans="1:8">
      <c r="A185" s="122">
        <v>10</v>
      </c>
      <c r="B185" s="123" t="s">
        <v>16</v>
      </c>
      <c r="C185" s="97">
        <f>C186+C187+C190+C188+C189</f>
        <v>18827</v>
      </c>
      <c r="D185" s="97">
        <f>D186+D187+D190+D188+D189</f>
        <v>4298</v>
      </c>
      <c r="E185" s="124">
        <f>E186+E187+E190+E188+E189</f>
        <v>3918.6899999999996</v>
      </c>
      <c r="F185" s="125">
        <f t="shared" si="10"/>
        <v>91.174732433690082</v>
      </c>
      <c r="G185" s="113"/>
      <c r="H185" s="30"/>
    </row>
    <row r="186" spans="1:8">
      <c r="A186" s="126"/>
      <c r="B186" s="132" t="s">
        <v>37</v>
      </c>
      <c r="C186" s="201">
        <v>3133</v>
      </c>
      <c r="D186" s="201">
        <v>857</v>
      </c>
      <c r="E186" s="128">
        <v>816.75</v>
      </c>
      <c r="F186" s="129">
        <f t="shared" si="10"/>
        <v>95.303383897316223</v>
      </c>
      <c r="G186" s="113"/>
      <c r="H186" s="111"/>
    </row>
    <row r="187" spans="1:8">
      <c r="A187" s="126"/>
      <c r="B187" s="132" t="s">
        <v>38</v>
      </c>
      <c r="C187" s="201">
        <v>13373</v>
      </c>
      <c r="D187" s="201">
        <v>2365</v>
      </c>
      <c r="E187" s="128">
        <v>2260.19</v>
      </c>
      <c r="F187" s="129">
        <f t="shared" si="10"/>
        <v>95.568287526427071</v>
      </c>
      <c r="G187" s="113"/>
      <c r="H187" s="111"/>
    </row>
    <row r="188" spans="1:8">
      <c r="A188" s="126"/>
      <c r="B188" s="132" t="s">
        <v>39</v>
      </c>
      <c r="C188" s="201">
        <v>0</v>
      </c>
      <c r="D188" s="201">
        <v>0</v>
      </c>
      <c r="E188" s="128">
        <v>0</v>
      </c>
      <c r="F188" s="129">
        <v>0</v>
      </c>
      <c r="G188" s="113"/>
      <c r="H188" s="111"/>
    </row>
    <row r="189" spans="1:8">
      <c r="A189" s="126"/>
      <c r="B189" s="132" t="s">
        <v>84</v>
      </c>
      <c r="C189" s="201">
        <v>2345</v>
      </c>
      <c r="D189" s="201">
        <v>1100</v>
      </c>
      <c r="E189" s="128">
        <v>862.8</v>
      </c>
      <c r="F189" s="129">
        <v>0</v>
      </c>
      <c r="G189" s="113"/>
      <c r="H189" s="111"/>
    </row>
    <row r="190" spans="1:8">
      <c r="A190" s="126"/>
      <c r="B190" s="132" t="s">
        <v>234</v>
      </c>
      <c r="C190" s="201">
        <v>-24</v>
      </c>
      <c r="D190" s="201">
        <v>-24</v>
      </c>
      <c r="E190" s="128">
        <v>-21.05</v>
      </c>
      <c r="F190" s="129">
        <f t="shared" ref="F190:F199" si="11">E190/D190*100</f>
        <v>87.708333333333329</v>
      </c>
      <c r="G190" s="113"/>
      <c r="H190" s="111"/>
    </row>
    <row r="191" spans="1:8">
      <c r="A191" s="126"/>
      <c r="B191" s="133" t="s">
        <v>117</v>
      </c>
      <c r="C191" s="202">
        <v>1323</v>
      </c>
      <c r="D191" s="202">
        <v>50</v>
      </c>
      <c r="E191" s="138">
        <v>30.76</v>
      </c>
      <c r="F191" s="136">
        <f t="shared" si="11"/>
        <v>61.52000000000001</v>
      </c>
      <c r="G191" s="113"/>
      <c r="H191" s="111"/>
    </row>
    <row r="192" spans="1:8">
      <c r="A192" s="126"/>
      <c r="B192" s="133" t="s">
        <v>118</v>
      </c>
      <c r="C192" s="202">
        <v>5500</v>
      </c>
      <c r="D192" s="202">
        <v>1777.8</v>
      </c>
      <c r="E192" s="138">
        <v>1706.97</v>
      </c>
      <c r="F192" s="136">
        <f t="shared" si="11"/>
        <v>96.015862301721228</v>
      </c>
      <c r="G192" s="113"/>
      <c r="H192" s="111"/>
    </row>
    <row r="193" spans="1:8">
      <c r="A193" s="126"/>
      <c r="B193" s="133" t="s">
        <v>119</v>
      </c>
      <c r="C193" s="202">
        <v>12004</v>
      </c>
      <c r="D193" s="202">
        <v>2470.1999999999998</v>
      </c>
      <c r="E193" s="138">
        <v>2180.96</v>
      </c>
      <c r="F193" s="136">
        <f t="shared" si="11"/>
        <v>88.290826653712259</v>
      </c>
      <c r="G193" s="113"/>
      <c r="H193" s="111"/>
    </row>
    <row r="194" spans="1:8">
      <c r="A194" s="122">
        <v>11</v>
      </c>
      <c r="B194" s="123" t="s">
        <v>15</v>
      </c>
      <c r="C194" s="97">
        <f>C195+C196</f>
        <v>3512</v>
      </c>
      <c r="D194" s="97">
        <f>D195+D196</f>
        <v>750</v>
      </c>
      <c r="E194" s="124">
        <f>E195+E196</f>
        <v>616.98</v>
      </c>
      <c r="F194" s="125">
        <f t="shared" si="11"/>
        <v>82.26400000000001</v>
      </c>
      <c r="G194" s="113"/>
      <c r="H194" s="30"/>
    </row>
    <row r="195" spans="1:8">
      <c r="A195" s="126"/>
      <c r="B195" s="132" t="s">
        <v>38</v>
      </c>
      <c r="C195" s="201">
        <v>3412</v>
      </c>
      <c r="D195" s="201">
        <v>650</v>
      </c>
      <c r="E195" s="128">
        <v>516.98</v>
      </c>
      <c r="F195" s="129">
        <f t="shared" si="11"/>
        <v>79.535384615384615</v>
      </c>
      <c r="G195" s="113"/>
      <c r="H195" s="111"/>
    </row>
    <row r="196" spans="1:8">
      <c r="A196" s="126"/>
      <c r="B196" s="132" t="s">
        <v>84</v>
      </c>
      <c r="C196" s="201">
        <v>100</v>
      </c>
      <c r="D196" s="201">
        <v>100</v>
      </c>
      <c r="E196" s="128">
        <v>100</v>
      </c>
      <c r="F196" s="129">
        <f t="shared" si="11"/>
        <v>100</v>
      </c>
      <c r="G196" s="113"/>
      <c r="H196" s="111"/>
    </row>
    <row r="197" spans="1:8">
      <c r="A197" s="126"/>
      <c r="B197" s="133" t="s">
        <v>120</v>
      </c>
      <c r="C197" s="202">
        <v>3300</v>
      </c>
      <c r="D197" s="202">
        <v>750</v>
      </c>
      <c r="E197" s="218">
        <v>616.98</v>
      </c>
      <c r="F197" s="219">
        <f t="shared" si="11"/>
        <v>82.26400000000001</v>
      </c>
      <c r="G197" s="113"/>
      <c r="H197" s="111"/>
    </row>
    <row r="198" spans="1:8">
      <c r="A198" s="126"/>
      <c r="B198" s="133" t="s">
        <v>121</v>
      </c>
      <c r="C198" s="202">
        <v>212</v>
      </c>
      <c r="D198" s="202">
        <v>0</v>
      </c>
      <c r="E198" s="218">
        <v>0</v>
      </c>
      <c r="F198" s="219">
        <v>0</v>
      </c>
      <c r="G198" s="113"/>
      <c r="H198" s="111"/>
    </row>
    <row r="199" spans="1:8">
      <c r="A199" s="122">
        <v>12</v>
      </c>
      <c r="B199" s="123" t="s">
        <v>14</v>
      </c>
      <c r="C199" s="97">
        <f>C200+C201</f>
        <v>3907</v>
      </c>
      <c r="D199" s="97">
        <f>D200+D201</f>
        <v>931.4</v>
      </c>
      <c r="E199" s="124">
        <f>E200+E201</f>
        <v>930.8</v>
      </c>
      <c r="F199" s="125">
        <f t="shared" si="11"/>
        <v>99.935580846038221</v>
      </c>
      <c r="G199" s="113"/>
      <c r="H199" s="30"/>
    </row>
    <row r="200" spans="1:8">
      <c r="A200" s="122"/>
      <c r="B200" s="132" t="s">
        <v>38</v>
      </c>
      <c r="C200" s="199">
        <v>0</v>
      </c>
      <c r="D200" s="199">
        <v>0</v>
      </c>
      <c r="E200" s="128">
        <v>0</v>
      </c>
      <c r="F200" s="129">
        <v>0</v>
      </c>
      <c r="G200" s="113"/>
      <c r="H200" s="111"/>
    </row>
    <row r="201" spans="1:8">
      <c r="A201" s="122"/>
      <c r="B201" s="123" t="s">
        <v>236</v>
      </c>
      <c r="C201" s="199">
        <v>3907</v>
      </c>
      <c r="D201" s="199">
        <v>931.4</v>
      </c>
      <c r="E201" s="128">
        <v>930.8</v>
      </c>
      <c r="F201" s="129">
        <f>E201/D201*100</f>
        <v>99.935580846038221</v>
      </c>
      <c r="G201" s="113"/>
      <c r="H201" s="111"/>
    </row>
    <row r="202" spans="1:8">
      <c r="A202" s="122"/>
      <c r="B202" s="66" t="s">
        <v>122</v>
      </c>
      <c r="C202" s="200">
        <v>1602</v>
      </c>
      <c r="D202" s="200">
        <v>801.4</v>
      </c>
      <c r="E202" s="218">
        <v>801.4</v>
      </c>
      <c r="F202" s="308">
        <f>E202/D202*100</f>
        <v>100</v>
      </c>
      <c r="G202" s="113"/>
      <c r="H202" s="111"/>
    </row>
    <row r="203" spans="1:8">
      <c r="A203" s="122"/>
      <c r="B203" s="66" t="s">
        <v>251</v>
      </c>
      <c r="C203" s="200">
        <v>138</v>
      </c>
      <c r="D203" s="200">
        <v>0</v>
      </c>
      <c r="E203" s="218">
        <v>0</v>
      </c>
      <c r="F203" s="308">
        <v>0</v>
      </c>
      <c r="G203" s="113"/>
      <c r="H203" s="111"/>
    </row>
    <row r="204" spans="1:8">
      <c r="A204" s="122"/>
      <c r="B204" s="66" t="s">
        <v>252</v>
      </c>
      <c r="C204" s="200">
        <v>2167</v>
      </c>
      <c r="D204" s="200">
        <v>130</v>
      </c>
      <c r="E204" s="218">
        <v>129.4</v>
      </c>
      <c r="F204" s="308">
        <f t="shared" ref="F204:F219" si="12">E204/D204*100</f>
        <v>99.538461538461547</v>
      </c>
      <c r="G204" s="113"/>
      <c r="H204" s="111"/>
    </row>
    <row r="205" spans="1:8">
      <c r="A205" s="122">
        <v>13</v>
      </c>
      <c r="B205" s="123" t="s">
        <v>13</v>
      </c>
      <c r="C205" s="210">
        <f>C206+C209</f>
        <v>28860</v>
      </c>
      <c r="D205" s="210">
        <f>D206+D209</f>
        <v>8452</v>
      </c>
      <c r="E205" s="124">
        <f>E206+E209</f>
        <v>7887.8300000000008</v>
      </c>
      <c r="F205" s="125">
        <f t="shared" si="12"/>
        <v>93.325011831519177</v>
      </c>
      <c r="G205" s="113"/>
      <c r="H205" s="30"/>
    </row>
    <row r="206" spans="1:8">
      <c r="A206" s="126"/>
      <c r="B206" s="10" t="s">
        <v>46</v>
      </c>
      <c r="C206" s="159">
        <v>28426</v>
      </c>
      <c r="D206" s="159">
        <v>8450</v>
      </c>
      <c r="E206" s="128">
        <v>7886.02</v>
      </c>
      <c r="F206" s="129">
        <f t="shared" si="12"/>
        <v>93.325680473372785</v>
      </c>
      <c r="G206" s="113"/>
      <c r="H206" s="111"/>
    </row>
    <row r="207" spans="1:8">
      <c r="A207" s="126"/>
      <c r="B207" s="193" t="s">
        <v>253</v>
      </c>
      <c r="C207" s="159">
        <v>17426</v>
      </c>
      <c r="D207" s="159">
        <v>6729</v>
      </c>
      <c r="E207" s="128">
        <v>6165.02</v>
      </c>
      <c r="F207" s="129">
        <f t="shared" si="12"/>
        <v>91.618665477782741</v>
      </c>
      <c r="G207" s="113"/>
      <c r="H207" s="111"/>
    </row>
    <row r="208" spans="1:8">
      <c r="A208" s="126"/>
      <c r="B208" s="193" t="s">
        <v>254</v>
      </c>
      <c r="C208" s="159">
        <v>11000</v>
      </c>
      <c r="D208" s="159">
        <v>1721</v>
      </c>
      <c r="E208" s="128">
        <v>1721</v>
      </c>
      <c r="F208" s="129">
        <f t="shared" si="12"/>
        <v>100</v>
      </c>
      <c r="G208" s="113"/>
      <c r="H208" s="111"/>
    </row>
    <row r="209" spans="1:8">
      <c r="A209" s="126"/>
      <c r="B209" s="10" t="s">
        <v>84</v>
      </c>
      <c r="C209" s="159">
        <v>434</v>
      </c>
      <c r="D209" s="159">
        <v>2</v>
      </c>
      <c r="E209" s="128">
        <v>1.81</v>
      </c>
      <c r="F209" s="129">
        <f t="shared" si="12"/>
        <v>90.5</v>
      </c>
      <c r="G209" s="113"/>
      <c r="H209" s="111"/>
    </row>
    <row r="210" spans="1:8">
      <c r="A210" s="126"/>
      <c r="B210" s="67" t="s">
        <v>123</v>
      </c>
      <c r="C210" s="68">
        <v>28860</v>
      </c>
      <c r="D210" s="68">
        <v>8452</v>
      </c>
      <c r="E210" s="190">
        <v>7887.83</v>
      </c>
      <c r="F210" s="146">
        <f t="shared" si="12"/>
        <v>93.325011831519163</v>
      </c>
      <c r="G210" s="113"/>
      <c r="H210" s="111"/>
    </row>
    <row r="211" spans="1:8">
      <c r="A211" s="122">
        <v>14</v>
      </c>
      <c r="B211" s="147" t="s">
        <v>12</v>
      </c>
      <c r="C211" s="204">
        <v>30</v>
      </c>
      <c r="D211" s="204">
        <v>11</v>
      </c>
      <c r="E211" s="125">
        <v>10.14</v>
      </c>
      <c r="F211" s="125">
        <f t="shared" si="12"/>
        <v>92.181818181818187</v>
      </c>
      <c r="G211" s="113"/>
      <c r="H211" s="30"/>
    </row>
    <row r="212" spans="1:8">
      <c r="A212" s="122"/>
      <c r="B212" s="132" t="s">
        <v>38</v>
      </c>
      <c r="C212" s="205">
        <v>30</v>
      </c>
      <c r="D212" s="205">
        <v>11</v>
      </c>
      <c r="E212" s="205">
        <v>10.14</v>
      </c>
      <c r="F212" s="129">
        <f t="shared" si="12"/>
        <v>92.181818181818187</v>
      </c>
      <c r="G212" s="113"/>
      <c r="H212" s="30"/>
    </row>
    <row r="213" spans="1:8">
      <c r="A213" s="122">
        <v>15</v>
      </c>
      <c r="B213" s="147" t="s">
        <v>11</v>
      </c>
      <c r="C213" s="204">
        <f>C214+C215+C216+C217</f>
        <v>3193</v>
      </c>
      <c r="D213" s="204">
        <f>D214+D215+D216+D217</f>
        <v>79.04000000000002</v>
      </c>
      <c r="E213" s="125">
        <f>E214+E215+E216+E217</f>
        <v>0.68000000000000682</v>
      </c>
      <c r="F213" s="125">
        <f t="shared" si="12"/>
        <v>0.86032388663968462</v>
      </c>
      <c r="G213" s="113"/>
      <c r="H213" s="30"/>
    </row>
    <row r="214" spans="1:8">
      <c r="A214" s="126"/>
      <c r="B214" s="132" t="s">
        <v>37</v>
      </c>
      <c r="C214" s="205">
        <v>470</v>
      </c>
      <c r="D214" s="205">
        <v>126</v>
      </c>
      <c r="E214" s="129">
        <v>118.73</v>
      </c>
      <c r="F214" s="129">
        <f t="shared" si="12"/>
        <v>94.230158730158735</v>
      </c>
      <c r="G214" s="113"/>
      <c r="H214" s="111"/>
    </row>
    <row r="215" spans="1:8">
      <c r="A215" s="126"/>
      <c r="B215" s="132" t="s">
        <v>38</v>
      </c>
      <c r="C215" s="205">
        <v>1465.96</v>
      </c>
      <c r="D215" s="205">
        <v>289</v>
      </c>
      <c r="E215" s="129">
        <v>217.91</v>
      </c>
      <c r="F215" s="129">
        <f t="shared" si="12"/>
        <v>75.401384083044988</v>
      </c>
      <c r="G215" s="113"/>
      <c r="H215" s="111"/>
    </row>
    <row r="216" spans="1:8">
      <c r="A216" s="126"/>
      <c r="B216" s="132" t="s">
        <v>84</v>
      </c>
      <c r="C216" s="205">
        <v>1593</v>
      </c>
      <c r="D216" s="205">
        <v>0</v>
      </c>
      <c r="E216" s="129">
        <v>0</v>
      </c>
      <c r="F216" s="129">
        <v>0</v>
      </c>
      <c r="G216" s="113"/>
      <c r="H216" s="111"/>
    </row>
    <row r="217" spans="1:8">
      <c r="A217" s="126"/>
      <c r="B217" s="132" t="s">
        <v>234</v>
      </c>
      <c r="C217" s="205">
        <v>-335.96</v>
      </c>
      <c r="D217" s="205">
        <v>-335.96</v>
      </c>
      <c r="E217" s="129">
        <v>-335.96</v>
      </c>
      <c r="F217" s="129">
        <f t="shared" si="12"/>
        <v>100</v>
      </c>
      <c r="G217" s="113"/>
      <c r="H217" s="111"/>
    </row>
    <row r="218" spans="1:8">
      <c r="A218" s="126"/>
      <c r="B218" s="133" t="s">
        <v>125</v>
      </c>
      <c r="C218" s="205">
        <v>0</v>
      </c>
      <c r="D218" s="205">
        <v>0</v>
      </c>
      <c r="E218" s="138">
        <v>0</v>
      </c>
      <c r="F218" s="308">
        <v>0</v>
      </c>
      <c r="G218" s="113"/>
      <c r="H218" s="111"/>
    </row>
    <row r="219" spans="1:8">
      <c r="A219" s="126"/>
      <c r="B219" s="133" t="s">
        <v>124</v>
      </c>
      <c r="C219" s="205">
        <v>3193</v>
      </c>
      <c r="D219" s="205">
        <v>79.040000000000006</v>
      </c>
      <c r="E219" s="138">
        <v>0.68</v>
      </c>
      <c r="F219" s="308">
        <f t="shared" si="12"/>
        <v>0.86032388663967607</v>
      </c>
      <c r="G219" s="113"/>
      <c r="H219" s="111"/>
    </row>
    <row r="220" spans="1:8">
      <c r="A220" s="130" t="s">
        <v>10</v>
      </c>
      <c r="B220" s="130" t="s">
        <v>9</v>
      </c>
      <c r="C220" s="131">
        <f>C108+C114+C124+C127+C130+C138+C150+C156+C170+C185+C194+C199+C205+C211+C213</f>
        <v>158850</v>
      </c>
      <c r="D220" s="131">
        <f>D108+D114+D124+D127+D130+D138+D150+D156+D170+D185+D194+D199+D205+D211+D213</f>
        <v>42233.060000000005</v>
      </c>
      <c r="E220" s="131">
        <f>E108+E114+E124+E127+E130+E138+E150+E156+E170+E185+E194+E199+E205+E211+E213</f>
        <v>40557.43</v>
      </c>
      <c r="F220" s="131">
        <f>E220/D220*100</f>
        <v>96.032421046450338</v>
      </c>
      <c r="G220" s="113"/>
      <c r="H220" s="30"/>
    </row>
    <row r="221" spans="1:8">
      <c r="A221" s="122" t="s">
        <v>8</v>
      </c>
      <c r="B221" s="122" t="s">
        <v>7</v>
      </c>
      <c r="C221" s="205">
        <f>C107-C220</f>
        <v>0</v>
      </c>
      <c r="D221" s="205">
        <f>D107-D220</f>
        <v>0</v>
      </c>
      <c r="E221" s="148">
        <f>E107-E220</f>
        <v>2168.4700000000084</v>
      </c>
      <c r="F221" s="129">
        <v>0</v>
      </c>
      <c r="G221" s="113"/>
      <c r="H221" s="111"/>
    </row>
    <row r="222" spans="1:8">
      <c r="A222" s="130" t="s">
        <v>70</v>
      </c>
      <c r="B222" s="130" t="s">
        <v>69</v>
      </c>
      <c r="C222" s="131">
        <f>C223+C224+C225+C226+C227+C228+C230+C231+C232+C233+C235+C229+C234</f>
        <v>158850</v>
      </c>
      <c r="D222" s="131">
        <f>D223+D224+D225+D226+D227+D228+D230+D231+D232+D233+D235+D229+D234</f>
        <v>42233.060000000012</v>
      </c>
      <c r="E222" s="131">
        <f>E223+E224+E225+E226+E227+E228+E230+E231+E232+E233+E235+E229+E234</f>
        <v>40557.430000000008</v>
      </c>
      <c r="F222" s="131">
        <f>E222/D222*100</f>
        <v>96.032421046450338</v>
      </c>
      <c r="G222" s="113"/>
      <c r="H222" s="30"/>
    </row>
    <row r="223" spans="1:8">
      <c r="A223" s="126">
        <v>1</v>
      </c>
      <c r="B223" s="149" t="s">
        <v>6</v>
      </c>
      <c r="C223" s="148">
        <f>C109+C131+C139+C157+C171+C186+C214+C151</f>
        <v>73329</v>
      </c>
      <c r="D223" s="148">
        <f>D109+D131+D139+D157+D171+D186+D214+D151</f>
        <v>20548.100000000002</v>
      </c>
      <c r="E223" s="148">
        <f>E109+E131+E139+E157+E171+E186+E214+E151</f>
        <v>20303.93</v>
      </c>
      <c r="F223" s="129">
        <f>E223/D223*100</f>
        <v>98.811714951747348</v>
      </c>
      <c r="G223" s="113"/>
      <c r="H223" s="111"/>
    </row>
    <row r="224" spans="1:8">
      <c r="A224" s="126">
        <v>2</v>
      </c>
      <c r="B224" s="149" t="s">
        <v>5</v>
      </c>
      <c r="C224" s="148">
        <f>C110+C132+C140+C158+C172+C187+C195+C200+C211+C215+C152</f>
        <v>31749.96</v>
      </c>
      <c r="D224" s="148">
        <f>D110+D132+D140+D158+D172+D187+D195+D200+D211+D215+D152</f>
        <v>7515</v>
      </c>
      <c r="E224" s="148">
        <f>E110+E132+E140+E158+E172+E187+E195+E200+E211+E215+E152</f>
        <v>6904.22</v>
      </c>
      <c r="F224" s="129">
        <f t="shared" ref="F224:F235" si="13">E224/D224*100</f>
        <v>91.872521623419829</v>
      </c>
      <c r="G224" s="113"/>
      <c r="H224" s="111"/>
    </row>
    <row r="225" spans="1:8">
      <c r="A225" s="126">
        <v>3</v>
      </c>
      <c r="B225" s="149" t="s">
        <v>73</v>
      </c>
      <c r="C225" s="148">
        <f>C124</f>
        <v>3210</v>
      </c>
      <c r="D225" s="148">
        <f>D124</f>
        <v>1170</v>
      </c>
      <c r="E225" s="148">
        <f>E124</f>
        <v>1170</v>
      </c>
      <c r="F225" s="129">
        <f t="shared" si="13"/>
        <v>100</v>
      </c>
      <c r="G225" s="113"/>
      <c r="H225" s="111"/>
    </row>
    <row r="226" spans="1:8">
      <c r="A226" s="126">
        <v>4</v>
      </c>
      <c r="B226" s="149" t="s">
        <v>4</v>
      </c>
      <c r="C226" s="148">
        <f>C206</f>
        <v>28426</v>
      </c>
      <c r="D226" s="148">
        <f>D206</f>
        <v>8450</v>
      </c>
      <c r="E226" s="148">
        <f>E206</f>
        <v>7886.02</v>
      </c>
      <c r="F226" s="129">
        <f t="shared" si="13"/>
        <v>93.325680473372785</v>
      </c>
      <c r="G226" s="113"/>
      <c r="H226" s="111"/>
    </row>
    <row r="227" spans="1:8">
      <c r="A227" s="126">
        <v>5</v>
      </c>
      <c r="B227" s="149" t="s">
        <v>126</v>
      </c>
      <c r="C227" s="148">
        <f>C118</f>
        <v>100</v>
      </c>
      <c r="D227" s="148">
        <f>D118</f>
        <v>0</v>
      </c>
      <c r="E227" s="148">
        <f>E118</f>
        <v>0</v>
      </c>
      <c r="F227" s="129">
        <v>0</v>
      </c>
      <c r="G227" s="113"/>
      <c r="H227" s="111"/>
    </row>
    <row r="228" spans="1:8">
      <c r="A228" s="126">
        <v>6</v>
      </c>
      <c r="B228" s="149" t="s">
        <v>3</v>
      </c>
      <c r="C228" s="148">
        <f>C116+C128+C134+C159+C173</f>
        <v>6552</v>
      </c>
      <c r="D228" s="148">
        <f>D116+D128+D134+D159+D173</f>
        <v>1832.47</v>
      </c>
      <c r="E228" s="148">
        <f>E116+E128+E134+E159+E173</f>
        <v>1831.16</v>
      </c>
      <c r="F228" s="129">
        <f t="shared" si="13"/>
        <v>99.928511790097517</v>
      </c>
      <c r="G228" s="113"/>
      <c r="H228" s="111"/>
    </row>
    <row r="229" spans="1:8">
      <c r="A229" s="126">
        <v>7</v>
      </c>
      <c r="B229" s="211" t="s">
        <v>266</v>
      </c>
      <c r="C229" s="148">
        <f>C174</f>
        <v>3077</v>
      </c>
      <c r="D229" s="148">
        <f>D174</f>
        <v>0</v>
      </c>
      <c r="E229" s="148">
        <f>E174</f>
        <v>0</v>
      </c>
      <c r="F229" s="128">
        <v>0</v>
      </c>
      <c r="G229" s="113"/>
      <c r="H229" s="111"/>
    </row>
    <row r="230" spans="1:8">
      <c r="A230" s="126">
        <v>8</v>
      </c>
      <c r="B230" s="149" t="s">
        <v>1</v>
      </c>
      <c r="C230" s="148">
        <f>C111+C133+C141+C153+C175+C188</f>
        <v>3178</v>
      </c>
      <c r="D230" s="148">
        <f>D111+D133+D141+D153+D175+D188</f>
        <v>732.65</v>
      </c>
      <c r="E230" s="148">
        <f>E111+E133+E141+E153+E175+E188</f>
        <v>723.33999999999992</v>
      </c>
      <c r="F230" s="129">
        <f t="shared" si="13"/>
        <v>98.729270456561792</v>
      </c>
      <c r="G230" s="113"/>
      <c r="H230" s="111"/>
    </row>
    <row r="231" spans="1:8">
      <c r="A231" s="126">
        <v>9</v>
      </c>
      <c r="B231" s="149" t="s">
        <v>0</v>
      </c>
      <c r="C231" s="148">
        <f>C142+C160</f>
        <v>181</v>
      </c>
      <c r="D231" s="148">
        <f>D142+D160</f>
        <v>24.9</v>
      </c>
      <c r="E231" s="148">
        <f>E142+E160</f>
        <v>19.759999999999998</v>
      </c>
      <c r="F231" s="129">
        <f t="shared" si="13"/>
        <v>79.357429718875494</v>
      </c>
      <c r="G231" s="113"/>
      <c r="H231" s="111"/>
    </row>
    <row r="232" spans="1:8">
      <c r="A232" s="126">
        <v>10</v>
      </c>
      <c r="B232" s="149" t="s">
        <v>43</v>
      </c>
      <c r="C232" s="148">
        <f>C201+C119</f>
        <v>4107</v>
      </c>
      <c r="D232" s="148">
        <f>D201+D119</f>
        <v>931.4</v>
      </c>
      <c r="E232" s="148">
        <f>E201+E119</f>
        <v>930.8</v>
      </c>
      <c r="F232" s="129">
        <f t="shared" si="13"/>
        <v>99.935580846038221</v>
      </c>
      <c r="G232" s="113"/>
      <c r="H232" s="111"/>
    </row>
    <row r="233" spans="1:8">
      <c r="A233" s="126">
        <v>11</v>
      </c>
      <c r="B233" s="149" t="s">
        <v>40</v>
      </c>
      <c r="C233" s="148">
        <f>C143+C161+C176+C189+C216+C209+C135</f>
        <v>5224</v>
      </c>
      <c r="D233" s="148">
        <f>D143+D161+D176+D189+D216+D209</f>
        <v>1299</v>
      </c>
      <c r="E233" s="148">
        <f>E143+E161+E176+E189+E216+E209</f>
        <v>1060.83</v>
      </c>
      <c r="F233" s="129">
        <f t="shared" si="13"/>
        <v>81.665127020785206</v>
      </c>
      <c r="G233" s="113"/>
      <c r="H233" s="111"/>
    </row>
    <row r="234" spans="1:8">
      <c r="A234" s="126">
        <v>12</v>
      </c>
      <c r="B234" s="149" t="s">
        <v>271</v>
      </c>
      <c r="C234" s="148">
        <f>C196</f>
        <v>100</v>
      </c>
      <c r="D234" s="148">
        <f>D196</f>
        <v>100</v>
      </c>
      <c r="E234" s="148">
        <f>E196</f>
        <v>100</v>
      </c>
      <c r="F234" s="129">
        <f t="shared" si="13"/>
        <v>100</v>
      </c>
      <c r="G234" s="113"/>
      <c r="H234" s="111"/>
    </row>
    <row r="235" spans="1:8">
      <c r="A235" s="126">
        <v>13</v>
      </c>
      <c r="B235" s="150" t="s">
        <v>49</v>
      </c>
      <c r="C235" s="148">
        <f>C112+C190+C177+C217+C144+C162</f>
        <v>-383.96</v>
      </c>
      <c r="D235" s="148">
        <f>D112+D190+D177+D217+D144+D162</f>
        <v>-370.46</v>
      </c>
      <c r="E235" s="148">
        <f>E112+E190+E177+E217+E144+E162</f>
        <v>-372.63</v>
      </c>
      <c r="F235" s="129">
        <f t="shared" si="13"/>
        <v>100.58575824650435</v>
      </c>
      <c r="G235" s="113"/>
    </row>
    <row r="236" spans="1:8">
      <c r="A236" s="113"/>
      <c r="B236" s="113"/>
      <c r="C236" s="212"/>
      <c r="D236" s="212"/>
      <c r="E236" s="113"/>
      <c r="F236" s="113"/>
      <c r="G236" s="113"/>
    </row>
    <row r="237" spans="1:8">
      <c r="A237" s="114" t="s">
        <v>272</v>
      </c>
      <c r="C237" s="212"/>
      <c r="D237" s="212"/>
      <c r="E237" s="113"/>
      <c r="F237" s="113"/>
      <c r="G237" s="113"/>
    </row>
    <row r="238" spans="1:8">
      <c r="A238" s="113"/>
      <c r="B238" s="113"/>
      <c r="C238" s="212"/>
      <c r="D238" s="212"/>
      <c r="E238" s="115" t="s">
        <v>76</v>
      </c>
      <c r="F238" s="113"/>
      <c r="G238" s="113"/>
    </row>
    <row r="239" spans="1:8">
      <c r="A239" s="168" t="s">
        <v>36</v>
      </c>
      <c r="B239" s="169" t="s">
        <v>35</v>
      </c>
      <c r="C239" s="170" t="s">
        <v>71</v>
      </c>
      <c r="D239" s="170" t="s">
        <v>71</v>
      </c>
      <c r="E239" s="170" t="s">
        <v>34</v>
      </c>
      <c r="F239" s="215" t="s">
        <v>237</v>
      </c>
      <c r="G239" s="151"/>
    </row>
    <row r="240" spans="1:8">
      <c r="A240" s="171" t="s">
        <v>32</v>
      </c>
      <c r="B240" s="172"/>
      <c r="C240" s="173" t="s">
        <v>77</v>
      </c>
      <c r="D240" s="173" t="s">
        <v>85</v>
      </c>
      <c r="E240" s="173" t="s">
        <v>74</v>
      </c>
      <c r="F240" s="174" t="s">
        <v>75</v>
      </c>
      <c r="G240" s="151"/>
    </row>
    <row r="241" spans="1:7">
      <c r="A241" s="171"/>
      <c r="B241" s="172"/>
      <c r="C241" s="173"/>
      <c r="D241" s="173" t="s">
        <v>26</v>
      </c>
      <c r="E241" s="173" t="s">
        <v>86</v>
      </c>
      <c r="F241" s="174" t="s">
        <v>86</v>
      </c>
      <c r="G241" s="151"/>
    </row>
    <row r="242" spans="1:7">
      <c r="A242" s="116"/>
      <c r="B242" s="117"/>
      <c r="C242" s="118" t="s">
        <v>245</v>
      </c>
      <c r="D242" s="118" t="s">
        <v>245</v>
      </c>
      <c r="E242" s="118" t="s">
        <v>245</v>
      </c>
      <c r="F242" s="119" t="s">
        <v>33</v>
      </c>
      <c r="G242" s="151"/>
    </row>
    <row r="243" spans="1:7">
      <c r="A243" s="120" t="s">
        <v>31</v>
      </c>
      <c r="B243" s="120" t="s">
        <v>30</v>
      </c>
      <c r="C243" s="120">
        <v>1</v>
      </c>
      <c r="D243" s="120">
        <v>2</v>
      </c>
      <c r="E243" s="120">
        <v>3</v>
      </c>
      <c r="F243" s="121">
        <v>4</v>
      </c>
      <c r="G243" s="152"/>
    </row>
    <row r="244" spans="1:7">
      <c r="A244" s="122">
        <v>1</v>
      </c>
      <c r="B244" s="123" t="s">
        <v>127</v>
      </c>
      <c r="C244" s="97">
        <f>C245+C246+C247+C248+C249+C250+C251</f>
        <v>3880</v>
      </c>
      <c r="D244" s="97">
        <f>D245+D246+D247+D248+D249+D250+D251</f>
        <v>1217.43</v>
      </c>
      <c r="E244" s="124">
        <f>E245+E246+E247+E248+E249+E250+E251</f>
        <v>615.41999999999996</v>
      </c>
      <c r="F244" s="124">
        <f>E244/D244*100</f>
        <v>50.550750351149546</v>
      </c>
      <c r="G244" s="153"/>
    </row>
    <row r="245" spans="1:7">
      <c r="A245" s="126"/>
      <c r="B245" s="127" t="s">
        <v>55</v>
      </c>
      <c r="C245" s="92">
        <v>390</v>
      </c>
      <c r="D245" s="92">
        <v>3</v>
      </c>
      <c r="E245" s="128">
        <v>1.3</v>
      </c>
      <c r="F245" s="128">
        <f>E245/D245*100</f>
        <v>43.333333333333336</v>
      </c>
      <c r="G245" s="154"/>
    </row>
    <row r="246" spans="1:7">
      <c r="A246" s="126"/>
      <c r="B246" s="127" t="s">
        <v>56</v>
      </c>
      <c r="C246" s="92">
        <v>2400</v>
      </c>
      <c r="D246" s="92">
        <v>778</v>
      </c>
      <c r="E246" s="128">
        <v>420.18</v>
      </c>
      <c r="F246" s="128">
        <f t="shared" ref="F246:F279" si="14">E246/D246*100</f>
        <v>54.007712082262216</v>
      </c>
      <c r="G246" s="154"/>
    </row>
    <row r="247" spans="1:7">
      <c r="A247" s="126"/>
      <c r="B247" s="127" t="s">
        <v>128</v>
      </c>
      <c r="C247" s="92">
        <v>235</v>
      </c>
      <c r="D247" s="92">
        <v>96.7</v>
      </c>
      <c r="E247" s="128">
        <v>61.75</v>
      </c>
      <c r="F247" s="128">
        <f t="shared" si="14"/>
        <v>63.857290589451907</v>
      </c>
      <c r="G247" s="154"/>
    </row>
    <row r="248" spans="1:7">
      <c r="A248" s="126"/>
      <c r="B248" s="127" t="s">
        <v>129</v>
      </c>
      <c r="C248" s="92">
        <v>390</v>
      </c>
      <c r="D248" s="92">
        <v>173.73</v>
      </c>
      <c r="E248" s="128">
        <v>27.7</v>
      </c>
      <c r="F248" s="128">
        <f t="shared" si="14"/>
        <v>15.944281356127323</v>
      </c>
      <c r="G248" s="154"/>
    </row>
    <row r="249" spans="1:7">
      <c r="A249" s="126"/>
      <c r="B249" s="127" t="s">
        <v>130</v>
      </c>
      <c r="C249" s="92">
        <v>120</v>
      </c>
      <c r="D249" s="92">
        <v>73</v>
      </c>
      <c r="E249" s="128">
        <v>70.739999999999995</v>
      </c>
      <c r="F249" s="128">
        <f t="shared" si="14"/>
        <v>96.904109589041084</v>
      </c>
      <c r="G249" s="154"/>
    </row>
    <row r="250" spans="1:7">
      <c r="A250" s="126"/>
      <c r="B250" s="127" t="s">
        <v>131</v>
      </c>
      <c r="C250" s="92">
        <v>210</v>
      </c>
      <c r="D250" s="92">
        <v>88</v>
      </c>
      <c r="E250" s="128">
        <v>31.55</v>
      </c>
      <c r="F250" s="128">
        <f t="shared" si="14"/>
        <v>35.852272727272727</v>
      </c>
      <c r="G250" s="154"/>
    </row>
    <row r="251" spans="1:7">
      <c r="A251" s="126"/>
      <c r="B251" s="127" t="s">
        <v>132</v>
      </c>
      <c r="C251" s="92">
        <v>135</v>
      </c>
      <c r="D251" s="92">
        <v>5</v>
      </c>
      <c r="E251" s="128">
        <v>2.2000000000000002</v>
      </c>
      <c r="F251" s="128">
        <f t="shared" si="14"/>
        <v>44.000000000000007</v>
      </c>
      <c r="G251" s="154"/>
    </row>
    <row r="252" spans="1:7">
      <c r="A252" s="122">
        <v>2</v>
      </c>
      <c r="B252" s="123" t="s">
        <v>133</v>
      </c>
      <c r="C252" s="97">
        <v>6532</v>
      </c>
      <c r="D252" s="97">
        <v>1825.97</v>
      </c>
      <c r="E252" s="124">
        <v>1825.97</v>
      </c>
      <c r="F252" s="124">
        <f t="shared" si="14"/>
        <v>100</v>
      </c>
      <c r="G252" s="153"/>
    </row>
    <row r="253" spans="1:7">
      <c r="A253" s="130" t="s">
        <v>26</v>
      </c>
      <c r="B253" s="130" t="s">
        <v>25</v>
      </c>
      <c r="C253" s="206">
        <f>C244+C252</f>
        <v>10412</v>
      </c>
      <c r="D253" s="206">
        <f>D244+D252</f>
        <v>3043.4</v>
      </c>
      <c r="E253" s="131">
        <f>E244+E252</f>
        <v>2441.39</v>
      </c>
      <c r="F253" s="131">
        <f t="shared" si="14"/>
        <v>80.219162778471443</v>
      </c>
      <c r="G253" s="155"/>
    </row>
    <row r="254" spans="1:7">
      <c r="A254" s="122">
        <v>1</v>
      </c>
      <c r="B254" s="123" t="s">
        <v>23</v>
      </c>
      <c r="C254" s="97">
        <f>C255+C256</f>
        <v>634</v>
      </c>
      <c r="D254" s="97">
        <f>D255+D256</f>
        <v>200</v>
      </c>
      <c r="E254" s="124">
        <f>E255+E256</f>
        <v>125.47</v>
      </c>
      <c r="F254" s="128">
        <f t="shared" si="14"/>
        <v>62.734999999999999</v>
      </c>
      <c r="G254" s="153"/>
    </row>
    <row r="255" spans="1:7">
      <c r="A255" s="122"/>
      <c r="B255" s="132" t="s">
        <v>37</v>
      </c>
      <c r="C255" s="92">
        <v>340</v>
      </c>
      <c r="D255" s="92">
        <v>130</v>
      </c>
      <c r="E255" s="128">
        <v>102.45</v>
      </c>
      <c r="F255" s="128">
        <f t="shared" si="14"/>
        <v>78.807692307692307</v>
      </c>
      <c r="G255" s="154"/>
    </row>
    <row r="256" spans="1:7">
      <c r="A256" s="126"/>
      <c r="B256" s="132" t="s">
        <v>38</v>
      </c>
      <c r="C256" s="199">
        <v>294</v>
      </c>
      <c r="D256" s="199">
        <v>70</v>
      </c>
      <c r="E256" s="156">
        <v>23.02</v>
      </c>
      <c r="F256" s="128">
        <f t="shared" si="14"/>
        <v>32.885714285714286</v>
      </c>
      <c r="G256" s="154"/>
    </row>
    <row r="257" spans="1:7">
      <c r="A257" s="126"/>
      <c r="B257" s="137" t="s">
        <v>92</v>
      </c>
      <c r="C257" s="200">
        <v>634</v>
      </c>
      <c r="D257" s="200">
        <v>200</v>
      </c>
      <c r="E257" s="157">
        <v>125.47</v>
      </c>
      <c r="F257" s="128">
        <f t="shared" si="14"/>
        <v>62.734999999999999</v>
      </c>
      <c r="G257" s="158"/>
    </row>
    <row r="258" spans="1:7">
      <c r="A258" s="122">
        <v>2</v>
      </c>
      <c r="B258" s="123" t="s">
        <v>21</v>
      </c>
      <c r="C258" s="97">
        <f>C259+C260+C261</f>
        <v>4760</v>
      </c>
      <c r="D258" s="97">
        <f>D259+D260+D261</f>
        <v>1386</v>
      </c>
      <c r="E258" s="124">
        <f>E259+E260+E261+E262</f>
        <v>1265.3700000000001</v>
      </c>
      <c r="F258" s="124">
        <f t="shared" si="14"/>
        <v>91.296536796536813</v>
      </c>
      <c r="G258" s="153"/>
    </row>
    <row r="259" spans="1:7">
      <c r="A259" s="126"/>
      <c r="B259" s="132" t="s">
        <v>37</v>
      </c>
      <c r="C259" s="201">
        <v>4020</v>
      </c>
      <c r="D259" s="201">
        <v>1168</v>
      </c>
      <c r="E259" s="159">
        <v>1092.32</v>
      </c>
      <c r="F259" s="128">
        <f t="shared" si="14"/>
        <v>93.520547945205479</v>
      </c>
      <c r="G259" s="154"/>
    </row>
    <row r="260" spans="1:7">
      <c r="A260" s="126"/>
      <c r="B260" s="132" t="s">
        <v>38</v>
      </c>
      <c r="C260" s="201">
        <v>740</v>
      </c>
      <c r="D260" s="201">
        <v>218</v>
      </c>
      <c r="E260" s="159">
        <v>178.9</v>
      </c>
      <c r="F260" s="128">
        <f t="shared" si="14"/>
        <v>82.064220183486242</v>
      </c>
      <c r="G260" s="154"/>
    </row>
    <row r="261" spans="1:7">
      <c r="A261" s="126"/>
      <c r="B261" s="132" t="s">
        <v>84</v>
      </c>
      <c r="C261" s="201">
        <v>0</v>
      </c>
      <c r="D261" s="201">
        <v>0</v>
      </c>
      <c r="E261" s="159">
        <v>0</v>
      </c>
      <c r="F261" s="128">
        <v>0</v>
      </c>
      <c r="G261" s="154"/>
    </row>
    <row r="262" spans="1:7">
      <c r="A262" s="126"/>
      <c r="B262" s="132" t="s">
        <v>234</v>
      </c>
      <c r="C262" s="201">
        <v>0</v>
      </c>
      <c r="D262" s="201">
        <v>0</v>
      </c>
      <c r="E262" s="159">
        <v>-5.85</v>
      </c>
      <c r="F262" s="128">
        <v>0</v>
      </c>
      <c r="G262" s="154"/>
    </row>
    <row r="263" spans="1:7">
      <c r="A263" s="126"/>
      <c r="B263" s="133" t="s">
        <v>96</v>
      </c>
      <c r="C263" s="202">
        <v>4760</v>
      </c>
      <c r="D263" s="202">
        <v>1386</v>
      </c>
      <c r="E263" s="134">
        <v>1265.3699999999999</v>
      </c>
      <c r="F263" s="128">
        <f t="shared" si="14"/>
        <v>91.296536796536785</v>
      </c>
      <c r="G263" s="158"/>
    </row>
    <row r="264" spans="1:7">
      <c r="A264" s="122">
        <v>3</v>
      </c>
      <c r="B264" s="123" t="s">
        <v>18</v>
      </c>
      <c r="C264" s="97">
        <f>C265+C266+C267</f>
        <v>4315</v>
      </c>
      <c r="D264" s="97">
        <f>D265+D266+D267</f>
        <v>1253.4000000000001</v>
      </c>
      <c r="E264" s="124">
        <f>E265+E266+E267</f>
        <v>1097.3</v>
      </c>
      <c r="F264" s="124">
        <f t="shared" si="14"/>
        <v>87.545875219403214</v>
      </c>
      <c r="G264" s="153"/>
    </row>
    <row r="265" spans="1:7">
      <c r="A265" s="126"/>
      <c r="B265" s="132" t="s">
        <v>37</v>
      </c>
      <c r="C265" s="201">
        <v>2313.5</v>
      </c>
      <c r="D265" s="201">
        <v>714.55</v>
      </c>
      <c r="E265" s="159">
        <v>611.62</v>
      </c>
      <c r="F265" s="128">
        <f t="shared" si="14"/>
        <v>85.595129801973286</v>
      </c>
      <c r="G265" s="154"/>
    </row>
    <row r="266" spans="1:7">
      <c r="A266" s="126"/>
      <c r="B266" s="132" t="s">
        <v>38</v>
      </c>
      <c r="C266" s="201">
        <v>2003.6</v>
      </c>
      <c r="D266" s="201">
        <v>540.95000000000005</v>
      </c>
      <c r="E266" s="159">
        <v>486.9</v>
      </c>
      <c r="F266" s="128">
        <f t="shared" si="14"/>
        <v>90.008318698585811</v>
      </c>
      <c r="G266" s="154"/>
    </row>
    <row r="267" spans="1:7">
      <c r="A267" s="126"/>
      <c r="B267" s="132" t="s">
        <v>234</v>
      </c>
      <c r="C267" s="201">
        <v>-2.1</v>
      </c>
      <c r="D267" s="201">
        <v>-2.1</v>
      </c>
      <c r="E267" s="159">
        <v>-1.22</v>
      </c>
      <c r="F267" s="128">
        <f t="shared" si="14"/>
        <v>58.095238095238088</v>
      </c>
      <c r="G267" s="154"/>
    </row>
    <row r="268" spans="1:7">
      <c r="A268" s="126"/>
      <c r="B268" s="133" t="s">
        <v>103</v>
      </c>
      <c r="C268" s="202">
        <v>2160</v>
      </c>
      <c r="D268" s="202">
        <v>631.4</v>
      </c>
      <c r="E268" s="134">
        <v>510.77</v>
      </c>
      <c r="F268" s="128">
        <f t="shared" si="14"/>
        <v>80.894836870446625</v>
      </c>
      <c r="G268" s="158"/>
    </row>
    <row r="269" spans="1:7">
      <c r="A269" s="126"/>
      <c r="B269" s="133" t="s">
        <v>104</v>
      </c>
      <c r="C269" s="202">
        <v>435</v>
      </c>
      <c r="D269" s="202">
        <v>122</v>
      </c>
      <c r="E269" s="134">
        <v>90.36</v>
      </c>
      <c r="F269" s="128">
        <f t="shared" si="14"/>
        <v>74.065573770491795</v>
      </c>
      <c r="G269" s="158"/>
    </row>
    <row r="270" spans="1:7">
      <c r="A270" s="126"/>
      <c r="B270" s="133" t="s">
        <v>105</v>
      </c>
      <c r="C270" s="202">
        <v>1720</v>
      </c>
      <c r="D270" s="202">
        <v>500</v>
      </c>
      <c r="E270" s="134">
        <v>496.17</v>
      </c>
      <c r="F270" s="128">
        <f t="shared" si="14"/>
        <v>99.233999999999995</v>
      </c>
      <c r="G270" s="158"/>
    </row>
    <row r="271" spans="1:7">
      <c r="A271" s="122">
        <v>4</v>
      </c>
      <c r="B271" s="123" t="s">
        <v>17</v>
      </c>
      <c r="C271" s="97">
        <f>C272+C273</f>
        <v>703</v>
      </c>
      <c r="D271" s="97">
        <f>D272+D273</f>
        <v>204</v>
      </c>
      <c r="E271" s="124">
        <f>E272+E273</f>
        <v>161.31</v>
      </c>
      <c r="F271" s="124">
        <f t="shared" si="14"/>
        <v>79.07352941176471</v>
      </c>
      <c r="G271" s="153"/>
    </row>
    <row r="272" spans="1:7">
      <c r="A272" s="126"/>
      <c r="B272" s="132" t="s">
        <v>37</v>
      </c>
      <c r="C272" s="201">
        <v>289</v>
      </c>
      <c r="D272" s="201">
        <v>85</v>
      </c>
      <c r="E272" s="159">
        <v>78.94</v>
      </c>
      <c r="F272" s="128">
        <f t="shared" si="14"/>
        <v>92.870588235294122</v>
      </c>
      <c r="G272" s="154"/>
    </row>
    <row r="273" spans="1:7">
      <c r="A273" s="126"/>
      <c r="B273" s="132" t="s">
        <v>38</v>
      </c>
      <c r="C273" s="201">
        <v>414</v>
      </c>
      <c r="D273" s="201">
        <v>119</v>
      </c>
      <c r="E273" s="159">
        <v>82.37</v>
      </c>
      <c r="F273" s="128">
        <f t="shared" si="14"/>
        <v>69.21848739495799</v>
      </c>
      <c r="G273" s="154"/>
    </row>
    <row r="274" spans="1:7">
      <c r="A274" s="126"/>
      <c r="B274" s="133" t="s">
        <v>110</v>
      </c>
      <c r="C274" s="202">
        <v>703</v>
      </c>
      <c r="D274" s="202">
        <v>204</v>
      </c>
      <c r="E274" s="134">
        <v>161.31</v>
      </c>
      <c r="F274" s="128">
        <f t="shared" si="14"/>
        <v>79.07352941176471</v>
      </c>
      <c r="G274" s="158"/>
    </row>
    <row r="275" spans="1:7">
      <c r="A275" s="130" t="s">
        <v>10</v>
      </c>
      <c r="B275" s="130" t="s">
        <v>9</v>
      </c>
      <c r="C275" s="206">
        <f>C254+C258+C264+C271</f>
        <v>10412</v>
      </c>
      <c r="D275" s="206">
        <f>D254+D258+D264+D271</f>
        <v>3043.4</v>
      </c>
      <c r="E275" s="131">
        <f>E254+E258+E264+E271</f>
        <v>2649.4500000000003</v>
      </c>
      <c r="F275" s="131">
        <f t="shared" si="14"/>
        <v>87.055595715318404</v>
      </c>
      <c r="G275" s="155"/>
    </row>
    <row r="276" spans="1:7">
      <c r="A276" s="122" t="s">
        <v>8</v>
      </c>
      <c r="B276" s="122" t="s">
        <v>7</v>
      </c>
      <c r="C276" s="183">
        <f>C253-C275</f>
        <v>0</v>
      </c>
      <c r="D276" s="183">
        <f>D253-D275</f>
        <v>0</v>
      </c>
      <c r="E276" s="148">
        <f>E253-E275</f>
        <v>-208.0600000000004</v>
      </c>
      <c r="F276" s="128">
        <v>0</v>
      </c>
      <c r="G276" s="160"/>
    </row>
    <row r="277" spans="1:7">
      <c r="A277" s="130" t="s">
        <v>70</v>
      </c>
      <c r="B277" s="130" t="s">
        <v>69</v>
      </c>
      <c r="C277" s="206">
        <f>C278+C279+C281+C280</f>
        <v>10412</v>
      </c>
      <c r="D277" s="206">
        <f>D278+D279+D281+D280</f>
        <v>3043.4</v>
      </c>
      <c r="E277" s="131">
        <f>E278+E279+E280+E281</f>
        <v>2649.45</v>
      </c>
      <c r="F277" s="131">
        <f t="shared" si="14"/>
        <v>87.05559571531839</v>
      </c>
      <c r="G277" s="155"/>
    </row>
    <row r="278" spans="1:7">
      <c r="A278" s="126">
        <v>1</v>
      </c>
      <c r="B278" s="149" t="s">
        <v>6</v>
      </c>
      <c r="C278" s="183">
        <f>C255+C259+C265+C272</f>
        <v>6962.5</v>
      </c>
      <c r="D278" s="183">
        <f>D255+D259+D265+D272</f>
        <v>2097.5500000000002</v>
      </c>
      <c r="E278" s="148">
        <f>E259+E265+E272+E255</f>
        <v>1885.3300000000002</v>
      </c>
      <c r="F278" s="128">
        <f t="shared" si="14"/>
        <v>89.882481943219474</v>
      </c>
      <c r="G278" s="161"/>
    </row>
    <row r="279" spans="1:7">
      <c r="A279" s="126">
        <v>2</v>
      </c>
      <c r="B279" s="149" t="s">
        <v>5</v>
      </c>
      <c r="C279" s="183">
        <f>C260+C256+C266+C273</f>
        <v>3451.6</v>
      </c>
      <c r="D279" s="183">
        <f>D260+D256+D266+D273</f>
        <v>947.95</v>
      </c>
      <c r="E279" s="148">
        <f>E256+E260+E266+E273</f>
        <v>771.18999999999994</v>
      </c>
      <c r="F279" s="128">
        <f t="shared" si="14"/>
        <v>81.353446911756947</v>
      </c>
      <c r="G279" s="161"/>
    </row>
    <row r="280" spans="1:7">
      <c r="A280" s="126">
        <v>3</v>
      </c>
      <c r="B280" s="150" t="s">
        <v>134</v>
      </c>
      <c r="C280" s="183">
        <f>C261</f>
        <v>0</v>
      </c>
      <c r="D280" s="183">
        <f>D261</f>
        <v>0</v>
      </c>
      <c r="E280" s="148">
        <f>E261</f>
        <v>0</v>
      </c>
      <c r="F280" s="128">
        <v>0</v>
      </c>
      <c r="G280" s="161"/>
    </row>
    <row r="281" spans="1:7">
      <c r="A281" s="126">
        <v>4</v>
      </c>
      <c r="B281" s="162" t="s">
        <v>235</v>
      </c>
      <c r="C281" s="159">
        <f>C262+C267</f>
        <v>-2.1</v>
      </c>
      <c r="D281" s="159">
        <f>D262+D267</f>
        <v>-2.1</v>
      </c>
      <c r="E281" s="159">
        <f>E262+E267</f>
        <v>-7.0699999999999994</v>
      </c>
      <c r="F281" s="128">
        <v>0</v>
      </c>
      <c r="G281" s="113"/>
    </row>
    <row r="282" spans="1:7">
      <c r="A282" s="163"/>
      <c r="B282" s="164"/>
      <c r="C282" s="165"/>
      <c r="D282" s="165"/>
      <c r="E282" s="165"/>
      <c r="F282" s="166"/>
      <c r="G282" s="113"/>
    </row>
    <row r="283" spans="1:7">
      <c r="A283" s="113"/>
      <c r="B283" s="114" t="s">
        <v>273</v>
      </c>
      <c r="C283" s="114"/>
      <c r="D283" s="114"/>
      <c r="E283" s="113"/>
      <c r="F283" s="113"/>
      <c r="G283" s="113"/>
    </row>
    <row r="284" spans="1:7">
      <c r="A284" s="113"/>
      <c r="B284" s="114"/>
      <c r="C284" s="114"/>
      <c r="D284" s="114"/>
      <c r="E284" s="113"/>
      <c r="F284" s="113"/>
      <c r="G284" s="113"/>
    </row>
    <row r="285" spans="1:7">
      <c r="A285" s="113"/>
      <c r="B285" s="113"/>
      <c r="C285" s="113"/>
      <c r="D285" s="113"/>
      <c r="E285" s="115" t="s">
        <v>76</v>
      </c>
      <c r="F285" s="113"/>
      <c r="G285" s="167"/>
    </row>
    <row r="286" spans="1:7">
      <c r="A286" s="168" t="s">
        <v>36</v>
      </c>
      <c r="B286" s="169" t="s">
        <v>35</v>
      </c>
      <c r="C286" s="170" t="s">
        <v>71</v>
      </c>
      <c r="D286" s="170" t="s">
        <v>71</v>
      </c>
      <c r="E286" s="170" t="s">
        <v>34</v>
      </c>
      <c r="F286" s="215" t="s">
        <v>34</v>
      </c>
      <c r="G286" s="151"/>
    </row>
    <row r="287" spans="1:7">
      <c r="A287" s="171" t="s">
        <v>32</v>
      </c>
      <c r="B287" s="172"/>
      <c r="C287" s="173" t="s">
        <v>77</v>
      </c>
      <c r="D287" s="173" t="s">
        <v>85</v>
      </c>
      <c r="E287" s="173" t="s">
        <v>74</v>
      </c>
      <c r="F287" s="174" t="s">
        <v>75</v>
      </c>
      <c r="G287" s="151"/>
    </row>
    <row r="288" spans="1:7">
      <c r="A288" s="171"/>
      <c r="B288" s="172"/>
      <c r="C288" s="173"/>
      <c r="D288" s="173" t="s">
        <v>26</v>
      </c>
      <c r="E288" s="173" t="s">
        <v>86</v>
      </c>
      <c r="F288" s="174" t="s">
        <v>86</v>
      </c>
      <c r="G288" s="151"/>
    </row>
    <row r="289" spans="1:7">
      <c r="A289" s="175"/>
      <c r="B289" s="176"/>
      <c r="C289" s="177" t="s">
        <v>245</v>
      </c>
      <c r="D289" s="177" t="s">
        <v>245</v>
      </c>
      <c r="E289" s="177" t="s">
        <v>245</v>
      </c>
      <c r="F289" s="178" t="s">
        <v>33</v>
      </c>
      <c r="G289" s="151"/>
    </row>
    <row r="290" spans="1:7">
      <c r="A290" s="120" t="s">
        <v>31</v>
      </c>
      <c r="B290" s="120" t="s">
        <v>30</v>
      </c>
      <c r="C290" s="120">
        <v>1</v>
      </c>
      <c r="D290" s="120">
        <v>2</v>
      </c>
      <c r="E290" s="120">
        <v>3</v>
      </c>
      <c r="F290" s="121">
        <v>4</v>
      </c>
      <c r="G290" s="152"/>
    </row>
    <row r="291" spans="1:7">
      <c r="A291" s="122">
        <v>1</v>
      </c>
      <c r="B291" s="123" t="s">
        <v>127</v>
      </c>
      <c r="C291" s="12">
        <f>C292+C294+C295+C296+C297+C298+C301+C293+C299+C300</f>
        <v>4205.34</v>
      </c>
      <c r="D291" s="12">
        <f>D292+D294+D295+D296+D297+D298+D301+D293+D299+D300</f>
        <v>1332.6999999999998</v>
      </c>
      <c r="E291" s="124">
        <f>E292+E294+E295+E296+E297+E298+E301+E293+E299+E300</f>
        <v>1049.82</v>
      </c>
      <c r="F291" s="124">
        <f>E291/D291*100</f>
        <v>78.773917610865169</v>
      </c>
      <c r="G291" s="153"/>
    </row>
    <row r="292" spans="1:7">
      <c r="A292" s="126"/>
      <c r="B292" s="127" t="s">
        <v>55</v>
      </c>
      <c r="C292" s="11">
        <v>835.54</v>
      </c>
      <c r="D292" s="11">
        <v>254.5</v>
      </c>
      <c r="E292" s="128">
        <v>192.2</v>
      </c>
      <c r="F292" s="128">
        <f>E292/D292*100</f>
        <v>75.520628683693516</v>
      </c>
      <c r="G292" s="154"/>
    </row>
    <row r="293" spans="1:7">
      <c r="A293" s="126"/>
      <c r="B293" s="127" t="s">
        <v>135</v>
      </c>
      <c r="C293" s="11">
        <v>250</v>
      </c>
      <c r="D293" s="11">
        <v>65.099999999999994</v>
      </c>
      <c r="E293" s="128">
        <v>38.85</v>
      </c>
      <c r="F293" s="128">
        <f t="shared" ref="F293:F317" si="15">E293/D293*100</f>
        <v>59.677419354838712</v>
      </c>
      <c r="G293" s="154"/>
    </row>
    <row r="294" spans="1:7">
      <c r="A294" s="126"/>
      <c r="B294" s="127" t="s">
        <v>136</v>
      </c>
      <c r="C294" s="11">
        <v>105.8</v>
      </c>
      <c r="D294" s="11">
        <v>40.700000000000003</v>
      </c>
      <c r="E294" s="128">
        <v>36.81</v>
      </c>
      <c r="F294" s="128">
        <f t="shared" si="15"/>
        <v>90.442260442260448</v>
      </c>
      <c r="G294" s="154"/>
    </row>
    <row r="295" spans="1:7">
      <c r="A295" s="126"/>
      <c r="B295" s="127" t="s">
        <v>137</v>
      </c>
      <c r="C295" s="11">
        <v>2455.5</v>
      </c>
      <c r="D295" s="11">
        <v>784.4</v>
      </c>
      <c r="E295" s="128">
        <v>686.09</v>
      </c>
      <c r="F295" s="128">
        <f t="shared" si="15"/>
        <v>87.46685364609894</v>
      </c>
      <c r="G295" s="154"/>
    </row>
    <row r="296" spans="1:7">
      <c r="A296" s="126"/>
      <c r="B296" s="127" t="s">
        <v>232</v>
      </c>
      <c r="C296" s="11">
        <v>40</v>
      </c>
      <c r="D296" s="11">
        <v>12</v>
      </c>
      <c r="E296" s="128">
        <v>4.79</v>
      </c>
      <c r="F296" s="128">
        <f t="shared" si="15"/>
        <v>39.916666666666664</v>
      </c>
      <c r="G296" s="154"/>
    </row>
    <row r="297" spans="1:7">
      <c r="A297" s="126"/>
      <c r="B297" s="127" t="s">
        <v>233</v>
      </c>
      <c r="C297" s="11">
        <v>10</v>
      </c>
      <c r="D297" s="11">
        <v>2</v>
      </c>
      <c r="E297" s="128">
        <v>0</v>
      </c>
      <c r="F297" s="128">
        <f t="shared" si="15"/>
        <v>0</v>
      </c>
      <c r="G297" s="154"/>
    </row>
    <row r="298" spans="1:7">
      <c r="A298" s="126"/>
      <c r="B298" s="127" t="s">
        <v>140</v>
      </c>
      <c r="C298" s="11">
        <v>8</v>
      </c>
      <c r="D298" s="11">
        <v>1.9</v>
      </c>
      <c r="E298" s="128">
        <v>1.91</v>
      </c>
      <c r="F298" s="128">
        <f t="shared" si="15"/>
        <v>100.52631578947368</v>
      </c>
      <c r="G298" s="154"/>
    </row>
    <row r="299" spans="1:7">
      <c r="A299" s="126"/>
      <c r="B299" s="127" t="s">
        <v>130</v>
      </c>
      <c r="C299" s="11">
        <v>237</v>
      </c>
      <c r="D299" s="11">
        <v>83.5</v>
      </c>
      <c r="E299" s="128">
        <v>55.88</v>
      </c>
      <c r="F299" s="128">
        <f t="shared" si="15"/>
        <v>66.922155688622752</v>
      </c>
      <c r="G299" s="154"/>
    </row>
    <row r="300" spans="1:7">
      <c r="A300" s="126"/>
      <c r="B300" s="127" t="s">
        <v>141</v>
      </c>
      <c r="C300" s="11">
        <v>1</v>
      </c>
      <c r="D300" s="11">
        <v>1</v>
      </c>
      <c r="E300" s="128">
        <v>0</v>
      </c>
      <c r="F300" s="128">
        <f t="shared" si="15"/>
        <v>0</v>
      </c>
      <c r="G300" s="154"/>
    </row>
    <row r="301" spans="1:7">
      <c r="A301" s="126"/>
      <c r="B301" s="127" t="s">
        <v>132</v>
      </c>
      <c r="C301" s="11">
        <v>262.5</v>
      </c>
      <c r="D301" s="11">
        <v>87.6</v>
      </c>
      <c r="E301" s="128">
        <v>33.29</v>
      </c>
      <c r="F301" s="128">
        <f t="shared" si="15"/>
        <v>38.002283105022833</v>
      </c>
      <c r="G301" s="154"/>
    </row>
    <row r="302" spans="1:7">
      <c r="A302" s="122">
        <v>2</v>
      </c>
      <c r="B302" s="123" t="s">
        <v>142</v>
      </c>
      <c r="C302" s="12">
        <v>3</v>
      </c>
      <c r="D302" s="12">
        <v>2</v>
      </c>
      <c r="E302" s="124">
        <v>0</v>
      </c>
      <c r="F302" s="124">
        <f t="shared" si="15"/>
        <v>0</v>
      </c>
      <c r="G302" s="153"/>
    </row>
    <row r="303" spans="1:7">
      <c r="A303" s="130" t="s">
        <v>26</v>
      </c>
      <c r="B303" s="130" t="s">
        <v>25</v>
      </c>
      <c r="C303" s="24">
        <f>C291+C302</f>
        <v>4208.34</v>
      </c>
      <c r="D303" s="24">
        <f>D291+D302</f>
        <v>1334.6999999999998</v>
      </c>
      <c r="E303" s="131">
        <f>E291+E302</f>
        <v>1049.82</v>
      </c>
      <c r="F303" s="131">
        <f t="shared" si="15"/>
        <v>78.65587772533155</v>
      </c>
      <c r="G303" s="155"/>
    </row>
    <row r="304" spans="1:7">
      <c r="A304" s="122">
        <v>1</v>
      </c>
      <c r="B304" s="123" t="s">
        <v>20</v>
      </c>
      <c r="C304" s="12">
        <f>C305+C306+C307</f>
        <v>4208.34</v>
      </c>
      <c r="D304" s="12">
        <f>D305+D306+D307</f>
        <v>1334.7</v>
      </c>
      <c r="E304" s="124">
        <f>E305+E306+E307</f>
        <v>866.64</v>
      </c>
      <c r="F304" s="128">
        <f t="shared" si="15"/>
        <v>64.931445268599688</v>
      </c>
      <c r="G304" s="155"/>
    </row>
    <row r="305" spans="1:7">
      <c r="A305" s="126"/>
      <c r="B305" s="132" t="s">
        <v>37</v>
      </c>
      <c r="C305" s="13">
        <v>281.04000000000002</v>
      </c>
      <c r="D305" s="13">
        <v>82.89</v>
      </c>
      <c r="E305" s="159">
        <v>34.020000000000003</v>
      </c>
      <c r="F305" s="128">
        <f t="shared" si="15"/>
        <v>41.042345276872965</v>
      </c>
      <c r="G305" s="154"/>
    </row>
    <row r="306" spans="1:7">
      <c r="A306" s="126"/>
      <c r="B306" s="132" t="s">
        <v>38</v>
      </c>
      <c r="C306" s="13">
        <v>3861.3</v>
      </c>
      <c r="D306" s="13">
        <v>1235.31</v>
      </c>
      <c r="E306" s="159">
        <v>829.21</v>
      </c>
      <c r="F306" s="128">
        <f t="shared" si="15"/>
        <v>67.125660765313981</v>
      </c>
      <c r="G306" s="154"/>
    </row>
    <row r="307" spans="1:7">
      <c r="A307" s="126"/>
      <c r="B307" s="132" t="s">
        <v>39</v>
      </c>
      <c r="C307" s="13">
        <v>66</v>
      </c>
      <c r="D307" s="13">
        <v>16.5</v>
      </c>
      <c r="E307" s="159">
        <v>3.41</v>
      </c>
      <c r="F307" s="128">
        <f t="shared" si="15"/>
        <v>20.666666666666668</v>
      </c>
      <c r="G307" s="154"/>
    </row>
    <row r="308" spans="1:7">
      <c r="A308" s="126"/>
      <c r="B308" s="133" t="s">
        <v>98</v>
      </c>
      <c r="C308" s="68">
        <v>1853</v>
      </c>
      <c r="D308" s="68">
        <v>608</v>
      </c>
      <c r="E308" s="134">
        <v>464.5</v>
      </c>
      <c r="F308" s="128">
        <f t="shared" si="15"/>
        <v>76.398026315789465</v>
      </c>
      <c r="G308" s="158"/>
    </row>
    <row r="309" spans="1:7">
      <c r="A309" s="126"/>
      <c r="B309" s="133" t="s">
        <v>143</v>
      </c>
      <c r="C309" s="68">
        <v>265.2</v>
      </c>
      <c r="D309" s="68">
        <v>96.8</v>
      </c>
      <c r="E309" s="134">
        <v>41.18</v>
      </c>
      <c r="F309" s="128">
        <f t="shared" si="15"/>
        <v>42.541322314049587</v>
      </c>
      <c r="G309" s="158"/>
    </row>
    <row r="310" spans="1:7">
      <c r="A310" s="126"/>
      <c r="B310" s="133" t="s">
        <v>100</v>
      </c>
      <c r="C310" s="68">
        <v>2000.14</v>
      </c>
      <c r="D310" s="68">
        <v>600.9</v>
      </c>
      <c r="E310" s="134">
        <v>344.53</v>
      </c>
      <c r="F310" s="128">
        <f t="shared" si="15"/>
        <v>57.335663171908799</v>
      </c>
      <c r="G310" s="158"/>
    </row>
    <row r="311" spans="1:7">
      <c r="A311" s="126"/>
      <c r="B311" s="133" t="s">
        <v>101</v>
      </c>
      <c r="C311" s="68">
        <v>90</v>
      </c>
      <c r="D311" s="68">
        <v>29</v>
      </c>
      <c r="E311" s="134">
        <v>16.43</v>
      </c>
      <c r="F311" s="128">
        <f t="shared" si="15"/>
        <v>56.655172413793096</v>
      </c>
      <c r="G311" s="158"/>
    </row>
    <row r="312" spans="1:7">
      <c r="A312" s="130" t="s">
        <v>10</v>
      </c>
      <c r="B312" s="130" t="s">
        <v>9</v>
      </c>
      <c r="C312" s="24">
        <f>C304</f>
        <v>4208.34</v>
      </c>
      <c r="D312" s="24">
        <f>D304</f>
        <v>1334.7</v>
      </c>
      <c r="E312" s="131">
        <f>E304</f>
        <v>866.64</v>
      </c>
      <c r="F312" s="131">
        <f t="shared" si="15"/>
        <v>64.931445268599688</v>
      </c>
      <c r="G312" s="155"/>
    </row>
    <row r="313" spans="1:7">
      <c r="A313" s="122" t="s">
        <v>8</v>
      </c>
      <c r="B313" s="122" t="s">
        <v>7</v>
      </c>
      <c r="C313" s="15">
        <f>C303-C312</f>
        <v>0</v>
      </c>
      <c r="D313" s="15">
        <f>D303-D312</f>
        <v>0</v>
      </c>
      <c r="E313" s="148">
        <f>E303-E312</f>
        <v>183.17999999999995</v>
      </c>
      <c r="F313" s="128">
        <v>0</v>
      </c>
      <c r="G313" s="160"/>
    </row>
    <row r="314" spans="1:7">
      <c r="A314" s="130" t="s">
        <v>70</v>
      </c>
      <c r="B314" s="130" t="s">
        <v>69</v>
      </c>
      <c r="C314" s="24">
        <f>C315+C316+C317</f>
        <v>4208.34</v>
      </c>
      <c r="D314" s="24">
        <f>D315+D316+D317</f>
        <v>1334.7</v>
      </c>
      <c r="E314" s="131">
        <f>E315+E316+E317</f>
        <v>866.64</v>
      </c>
      <c r="F314" s="131">
        <f t="shared" si="15"/>
        <v>64.931445268599688</v>
      </c>
      <c r="G314" s="155"/>
    </row>
    <row r="315" spans="1:7">
      <c r="A315" s="126">
        <v>1</v>
      </c>
      <c r="B315" s="149" t="s">
        <v>6</v>
      </c>
      <c r="C315" s="15">
        <f t="shared" ref="C315:D317" si="16">C305</f>
        <v>281.04000000000002</v>
      </c>
      <c r="D315" s="15">
        <f t="shared" si="16"/>
        <v>82.89</v>
      </c>
      <c r="E315" s="148">
        <f>E305</f>
        <v>34.020000000000003</v>
      </c>
      <c r="F315" s="128">
        <f t="shared" si="15"/>
        <v>41.042345276872965</v>
      </c>
      <c r="G315" s="160"/>
    </row>
    <row r="316" spans="1:7">
      <c r="A316" s="126">
        <v>2</v>
      </c>
      <c r="B316" s="149" t="s">
        <v>5</v>
      </c>
      <c r="C316" s="15">
        <f t="shared" si="16"/>
        <v>3861.3</v>
      </c>
      <c r="D316" s="15">
        <f t="shared" si="16"/>
        <v>1235.31</v>
      </c>
      <c r="E316" s="148">
        <f>E306</f>
        <v>829.21</v>
      </c>
      <c r="F316" s="128">
        <f t="shared" si="15"/>
        <v>67.125660765313981</v>
      </c>
      <c r="G316" s="161"/>
    </row>
    <row r="317" spans="1:7">
      <c r="A317" s="126">
        <v>3</v>
      </c>
      <c r="B317" s="150" t="s">
        <v>1</v>
      </c>
      <c r="C317" s="15">
        <f t="shared" si="16"/>
        <v>66</v>
      </c>
      <c r="D317" s="15">
        <f t="shared" si="16"/>
        <v>16.5</v>
      </c>
      <c r="E317" s="148">
        <f>E307</f>
        <v>3.41</v>
      </c>
      <c r="F317" s="128">
        <f t="shared" si="15"/>
        <v>20.666666666666668</v>
      </c>
      <c r="G317" s="161"/>
    </row>
    <row r="318" spans="1:7">
      <c r="A318" s="113"/>
      <c r="B318" s="113"/>
      <c r="C318" s="113"/>
      <c r="D318" s="113"/>
      <c r="E318" s="113"/>
      <c r="F318" s="113"/>
      <c r="G318" s="113"/>
    </row>
    <row r="319" spans="1:7">
      <c r="A319" s="114" t="s">
        <v>239</v>
      </c>
      <c r="B319" s="113"/>
      <c r="C319" s="113"/>
      <c r="D319" s="113"/>
      <c r="E319" s="113"/>
      <c r="F319" s="113"/>
      <c r="G319" s="113"/>
    </row>
    <row r="320" spans="1:7">
      <c r="A320" s="113"/>
      <c r="B320" s="179" t="s">
        <v>277</v>
      </c>
      <c r="C320" s="113"/>
      <c r="D320" s="113"/>
      <c r="E320" s="113"/>
      <c r="F320" s="113"/>
      <c r="G320" s="113"/>
    </row>
    <row r="321" spans="1:7">
      <c r="A321" s="113"/>
      <c r="B321" s="113"/>
      <c r="C321" s="113"/>
      <c r="D321" s="113"/>
      <c r="E321" s="115" t="s">
        <v>76</v>
      </c>
      <c r="F321" s="113"/>
      <c r="G321" s="113"/>
    </row>
    <row r="322" spans="1:7">
      <c r="A322" s="8" t="s">
        <v>36</v>
      </c>
      <c r="B322" s="52" t="s">
        <v>35</v>
      </c>
      <c r="C322" s="48" t="s">
        <v>71</v>
      </c>
      <c r="D322" s="48" t="s">
        <v>71</v>
      </c>
      <c r="E322" s="170" t="s">
        <v>34</v>
      </c>
      <c r="F322" s="215" t="s">
        <v>34</v>
      </c>
      <c r="G322" s="151"/>
    </row>
    <row r="323" spans="1:7">
      <c r="A323" s="47" t="s">
        <v>32</v>
      </c>
      <c r="B323" s="53"/>
      <c r="C323" s="49" t="s">
        <v>77</v>
      </c>
      <c r="D323" s="49" t="s">
        <v>85</v>
      </c>
      <c r="E323" s="173" t="s">
        <v>74</v>
      </c>
      <c r="F323" s="174" t="s">
        <v>75</v>
      </c>
      <c r="G323" s="151"/>
    </row>
    <row r="324" spans="1:7">
      <c r="A324" s="47"/>
      <c r="B324" s="53"/>
      <c r="C324" s="49"/>
      <c r="D324" s="49" t="s">
        <v>26</v>
      </c>
      <c r="E324" s="173" t="s">
        <v>86</v>
      </c>
      <c r="F324" s="174" t="s">
        <v>86</v>
      </c>
      <c r="G324" s="151"/>
    </row>
    <row r="325" spans="1:7">
      <c r="A325" s="55"/>
      <c r="B325" s="54"/>
      <c r="C325" s="50" t="s">
        <v>245</v>
      </c>
      <c r="D325" s="50" t="s">
        <v>245</v>
      </c>
      <c r="E325" s="177" t="s">
        <v>245</v>
      </c>
      <c r="F325" s="178" t="s">
        <v>33</v>
      </c>
      <c r="G325" s="151"/>
    </row>
    <row r="326" spans="1:7">
      <c r="A326" s="6" t="s">
        <v>31</v>
      </c>
      <c r="B326" s="6" t="s">
        <v>30</v>
      </c>
      <c r="C326" s="6">
        <v>1</v>
      </c>
      <c r="D326" s="6">
        <v>2</v>
      </c>
      <c r="E326" s="120">
        <v>3</v>
      </c>
      <c r="F326" s="121">
        <v>4</v>
      </c>
      <c r="G326" s="152"/>
    </row>
    <row r="327" spans="1:7">
      <c r="A327" s="4">
        <v>1</v>
      </c>
      <c r="B327" s="16" t="s">
        <v>127</v>
      </c>
      <c r="C327" s="12">
        <f>C328+C329</f>
        <v>1678.01</v>
      </c>
      <c r="D327" s="12">
        <f>D328+D329</f>
        <v>1678.01</v>
      </c>
      <c r="E327" s="12">
        <f>E328+E329</f>
        <v>1.69</v>
      </c>
      <c r="F327" s="145">
        <f>E327/D327*100</f>
        <v>0.10071453686211643</v>
      </c>
      <c r="G327" s="153"/>
    </row>
    <row r="328" spans="1:7">
      <c r="A328" s="3"/>
      <c r="B328" s="9" t="s">
        <v>144</v>
      </c>
      <c r="C328" s="11">
        <v>273.07</v>
      </c>
      <c r="D328" s="11">
        <v>273.07</v>
      </c>
      <c r="E328" s="11">
        <v>0</v>
      </c>
      <c r="F328" s="145">
        <f>E328/D328*100</f>
        <v>0</v>
      </c>
      <c r="G328" s="154"/>
    </row>
    <row r="329" spans="1:7">
      <c r="A329" s="3"/>
      <c r="B329" s="9" t="s">
        <v>145</v>
      </c>
      <c r="C329" s="11">
        <v>1404.94</v>
      </c>
      <c r="D329" s="11">
        <v>1404.94</v>
      </c>
      <c r="E329" s="11">
        <v>1.69</v>
      </c>
      <c r="F329" s="145">
        <f>E329/D329*100</f>
        <v>0.12028983444132846</v>
      </c>
      <c r="G329" s="154"/>
    </row>
    <row r="330" spans="1:7">
      <c r="A330" s="23" t="s">
        <v>26</v>
      </c>
      <c r="B330" s="23" t="s">
        <v>25</v>
      </c>
      <c r="C330" s="24">
        <f>C327</f>
        <v>1678.01</v>
      </c>
      <c r="D330" s="24">
        <f>D327</f>
        <v>1678.01</v>
      </c>
      <c r="E330" s="24">
        <f>E327</f>
        <v>1.69</v>
      </c>
      <c r="F330" s="216">
        <f>E330/D330*100</f>
        <v>0.10071453686211643</v>
      </c>
      <c r="G330" s="155"/>
    </row>
    <row r="331" spans="1:7">
      <c r="A331" s="4">
        <v>1</v>
      </c>
      <c r="B331" s="16" t="s">
        <v>72</v>
      </c>
      <c r="C331" s="12">
        <f>C332</f>
        <v>431.91</v>
      </c>
      <c r="D331" s="12">
        <f>D332</f>
        <v>431.91</v>
      </c>
      <c r="E331" s="12">
        <f>E332</f>
        <v>0</v>
      </c>
      <c r="F331" s="145">
        <f>E331/D331*100</f>
        <v>0</v>
      </c>
      <c r="G331" s="153"/>
    </row>
    <row r="332" spans="1:7">
      <c r="A332" s="3"/>
      <c r="B332" s="10" t="s">
        <v>147</v>
      </c>
      <c r="C332" s="13">
        <v>431.91</v>
      </c>
      <c r="D332" s="13">
        <v>431.91</v>
      </c>
      <c r="E332" s="13">
        <v>0</v>
      </c>
      <c r="F332" s="145">
        <f t="shared" ref="F332:F349" si="17">E332/D332*100</f>
        <v>0</v>
      </c>
      <c r="G332" s="154"/>
    </row>
    <row r="333" spans="1:7">
      <c r="A333" s="3"/>
      <c r="B333" s="67" t="s">
        <v>146</v>
      </c>
      <c r="C333" s="68">
        <v>431.91</v>
      </c>
      <c r="D333" s="68">
        <v>431.91</v>
      </c>
      <c r="E333" s="68">
        <v>0</v>
      </c>
      <c r="F333" s="145">
        <f t="shared" si="17"/>
        <v>0</v>
      </c>
      <c r="G333" s="158"/>
    </row>
    <row r="334" spans="1:7">
      <c r="A334" s="4">
        <v>2</v>
      </c>
      <c r="B334" s="31" t="s">
        <v>17</v>
      </c>
      <c r="C334" s="196">
        <f>C335</f>
        <v>223.03</v>
      </c>
      <c r="D334" s="196">
        <f>D335</f>
        <v>223.03</v>
      </c>
      <c r="E334" s="196">
        <f>E335</f>
        <v>223.03</v>
      </c>
      <c r="F334" s="145">
        <f t="shared" si="17"/>
        <v>100</v>
      </c>
      <c r="G334" s="153"/>
    </row>
    <row r="335" spans="1:7">
      <c r="A335" s="3"/>
      <c r="B335" s="69" t="s">
        <v>265</v>
      </c>
      <c r="C335" s="33">
        <v>223.03</v>
      </c>
      <c r="D335" s="33">
        <v>223.03</v>
      </c>
      <c r="E335" s="33">
        <v>223.03</v>
      </c>
      <c r="F335" s="145">
        <f t="shared" si="17"/>
        <v>100</v>
      </c>
      <c r="G335" s="154"/>
    </row>
    <row r="336" spans="1:7">
      <c r="A336" s="3"/>
      <c r="B336" s="67" t="s">
        <v>110</v>
      </c>
      <c r="C336" s="68">
        <v>223.03</v>
      </c>
      <c r="D336" s="68">
        <v>223.03</v>
      </c>
      <c r="E336" s="68">
        <v>223.03</v>
      </c>
      <c r="F336" s="145">
        <f t="shared" si="17"/>
        <v>100</v>
      </c>
      <c r="G336" s="154"/>
    </row>
    <row r="337" spans="1:7">
      <c r="A337" s="4">
        <v>3</v>
      </c>
      <c r="B337" s="31" t="s">
        <v>16</v>
      </c>
      <c r="C337" s="12">
        <f>C338+C339</f>
        <v>1023.0699999999999</v>
      </c>
      <c r="D337" s="12">
        <f>D338+D339</f>
        <v>1023.0699999999999</v>
      </c>
      <c r="E337" s="12">
        <f>E338+E339</f>
        <v>158.44999999999999</v>
      </c>
      <c r="F337" s="145">
        <f t="shared" si="17"/>
        <v>15.487698788939172</v>
      </c>
      <c r="G337" s="158"/>
    </row>
    <row r="338" spans="1:7">
      <c r="A338" s="3"/>
      <c r="B338" s="69" t="s">
        <v>148</v>
      </c>
      <c r="C338" s="33">
        <v>750</v>
      </c>
      <c r="D338" s="33">
        <v>750</v>
      </c>
      <c r="E338" s="33">
        <v>158.44999999999999</v>
      </c>
      <c r="F338" s="145">
        <f t="shared" si="17"/>
        <v>21.126666666666665</v>
      </c>
      <c r="G338" s="158"/>
    </row>
    <row r="339" spans="1:7">
      <c r="A339" s="3"/>
      <c r="B339" s="69" t="s">
        <v>84</v>
      </c>
      <c r="C339" s="33">
        <v>273.07</v>
      </c>
      <c r="D339" s="33">
        <v>273.07</v>
      </c>
      <c r="E339" s="33">
        <v>0</v>
      </c>
      <c r="F339" s="145">
        <f t="shared" si="17"/>
        <v>0</v>
      </c>
      <c r="G339" s="158"/>
    </row>
    <row r="340" spans="1:7">
      <c r="A340" s="3"/>
      <c r="B340" s="67" t="s">
        <v>149</v>
      </c>
      <c r="C340" s="68">
        <v>273.07</v>
      </c>
      <c r="D340" s="68">
        <v>273.07</v>
      </c>
      <c r="E340" s="68">
        <v>0</v>
      </c>
      <c r="F340" s="145">
        <f t="shared" si="17"/>
        <v>0</v>
      </c>
      <c r="G340" s="155"/>
    </row>
    <row r="341" spans="1:7">
      <c r="A341" s="3"/>
      <c r="B341" s="67" t="s">
        <v>150</v>
      </c>
      <c r="C341" s="68">
        <v>450</v>
      </c>
      <c r="D341" s="68">
        <v>450</v>
      </c>
      <c r="E341" s="68">
        <v>158.44999999999999</v>
      </c>
      <c r="F341" s="145">
        <f t="shared" si="17"/>
        <v>35.211111111111109</v>
      </c>
      <c r="G341" s="160"/>
    </row>
    <row r="342" spans="1:7">
      <c r="A342" s="3"/>
      <c r="B342" s="67" t="s">
        <v>151</v>
      </c>
      <c r="C342" s="68">
        <v>300</v>
      </c>
      <c r="D342" s="68">
        <v>300</v>
      </c>
      <c r="E342" s="68">
        <v>0</v>
      </c>
      <c r="F342" s="145">
        <f t="shared" si="17"/>
        <v>0</v>
      </c>
      <c r="G342" s="155"/>
    </row>
    <row r="343" spans="1:7">
      <c r="A343" s="23" t="s">
        <v>10</v>
      </c>
      <c r="B343" s="23" t="s">
        <v>9</v>
      </c>
      <c r="C343" s="24">
        <f>C331+C337+C334</f>
        <v>1678.01</v>
      </c>
      <c r="D343" s="24">
        <f>D331+D337+D334</f>
        <v>1678.01</v>
      </c>
      <c r="E343" s="24">
        <f>E331+E337+E334</f>
        <v>381.48</v>
      </c>
      <c r="F343" s="216">
        <f t="shared" si="17"/>
        <v>22.734071906603656</v>
      </c>
      <c r="G343" s="161"/>
    </row>
    <row r="344" spans="1:7">
      <c r="A344" s="4" t="s">
        <v>8</v>
      </c>
      <c r="B344" s="4" t="s">
        <v>7</v>
      </c>
      <c r="C344" s="15">
        <f>C330-C343</f>
        <v>0</v>
      </c>
      <c r="D344" s="15">
        <f>D330-D343</f>
        <v>0</v>
      </c>
      <c r="E344" s="15">
        <f>E330-E343</f>
        <v>-379.79</v>
      </c>
      <c r="F344" s="145">
        <v>0</v>
      </c>
      <c r="G344" s="161"/>
    </row>
    <row r="345" spans="1:7">
      <c r="A345" s="23" t="s">
        <v>70</v>
      </c>
      <c r="B345" s="23" t="s">
        <v>69</v>
      </c>
      <c r="C345" s="24">
        <f>C346+C349+C347+C348</f>
        <v>1678.01</v>
      </c>
      <c r="D345" s="24">
        <f>D346+D349+D347+D348</f>
        <v>1678.01</v>
      </c>
      <c r="E345" s="24">
        <f>E346+E349+E347+E348</f>
        <v>381.48</v>
      </c>
      <c r="F345" s="216">
        <f t="shared" si="17"/>
        <v>22.734071906603656</v>
      </c>
      <c r="G345" s="161"/>
    </row>
    <row r="346" spans="1:7">
      <c r="A346" s="3">
        <v>1</v>
      </c>
      <c r="B346" s="2" t="s">
        <v>5</v>
      </c>
      <c r="C346" s="15">
        <f t="shared" ref="C346:E347" si="18">C338</f>
        <v>750</v>
      </c>
      <c r="D346" s="15">
        <f t="shared" si="18"/>
        <v>750</v>
      </c>
      <c r="E346" s="15">
        <f t="shared" si="18"/>
        <v>158.44999999999999</v>
      </c>
      <c r="F346" s="145">
        <f t="shared" si="17"/>
        <v>21.126666666666665</v>
      </c>
      <c r="G346" s="161"/>
    </row>
    <row r="347" spans="1:7">
      <c r="A347" s="3">
        <v>2</v>
      </c>
      <c r="B347" s="2" t="s">
        <v>134</v>
      </c>
      <c r="C347" s="15">
        <f t="shared" si="18"/>
        <v>273.07</v>
      </c>
      <c r="D347" s="15">
        <f t="shared" si="18"/>
        <v>273.07</v>
      </c>
      <c r="E347" s="15">
        <f t="shared" si="18"/>
        <v>0</v>
      </c>
      <c r="F347" s="145">
        <f t="shared" si="17"/>
        <v>0</v>
      </c>
      <c r="G347" s="167"/>
    </row>
    <row r="348" spans="1:7">
      <c r="A348" s="3">
        <v>3</v>
      </c>
      <c r="B348" s="195" t="s">
        <v>266</v>
      </c>
      <c r="C348" s="15">
        <f>C335</f>
        <v>223.03</v>
      </c>
      <c r="D348" s="15">
        <f>D335</f>
        <v>223.03</v>
      </c>
      <c r="E348" s="15">
        <f>E335</f>
        <v>223.03</v>
      </c>
      <c r="F348" s="145">
        <f t="shared" si="17"/>
        <v>100</v>
      </c>
      <c r="G348" s="113"/>
    </row>
    <row r="349" spans="1:7">
      <c r="A349" s="3">
        <v>4</v>
      </c>
      <c r="B349" s="1" t="s">
        <v>47</v>
      </c>
      <c r="C349" s="15">
        <f>C333</f>
        <v>431.91</v>
      </c>
      <c r="D349" s="15">
        <f>D333</f>
        <v>431.91</v>
      </c>
      <c r="E349" s="15">
        <f>E333</f>
        <v>0</v>
      </c>
      <c r="F349" s="145">
        <f t="shared" si="17"/>
        <v>0</v>
      </c>
      <c r="G349" s="113"/>
    </row>
    <row r="350" spans="1:7">
      <c r="A350" s="113"/>
      <c r="B350" s="113"/>
      <c r="C350" s="113"/>
      <c r="D350" s="113"/>
      <c r="E350" s="115"/>
      <c r="F350" s="113"/>
      <c r="G350" s="113"/>
    </row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39"/>
  <sheetViews>
    <sheetView topLeftCell="A250" workbookViewId="0">
      <selection activeCell="G260" sqref="G260"/>
    </sheetView>
  </sheetViews>
  <sheetFormatPr defaultRowHeight="12.75"/>
  <cols>
    <col min="1" max="1" width="4.140625" customWidth="1"/>
    <col min="2" max="2" width="54.140625" customWidth="1"/>
    <col min="3" max="3" width="10.140625" customWidth="1"/>
    <col min="4" max="4" width="12.140625" customWidth="1"/>
    <col min="5" max="5" width="9.7109375" bestFit="1" customWidth="1"/>
    <col min="6" max="6" width="10.140625" customWidth="1"/>
    <col min="7" max="7" width="11" customWidth="1"/>
  </cols>
  <sheetData>
    <row r="1" spans="1:9">
      <c r="A1" s="22" t="s">
        <v>290</v>
      </c>
      <c r="B1" s="22"/>
    </row>
    <row r="2" spans="1:9">
      <c r="A2" s="22" t="s">
        <v>291</v>
      </c>
      <c r="B2" s="22"/>
    </row>
    <row r="3" spans="1:9">
      <c r="A3" s="22" t="s">
        <v>238</v>
      </c>
      <c r="B3" s="22"/>
    </row>
    <row r="4" spans="1:9">
      <c r="A4" s="22" t="s">
        <v>292</v>
      </c>
      <c r="B4" s="22"/>
    </row>
    <row r="5" spans="1:9">
      <c r="A5" s="22" t="s">
        <v>68</v>
      </c>
      <c r="B5" s="22"/>
    </row>
    <row r="6" spans="1:9">
      <c r="A6" s="22"/>
      <c r="B6" s="22"/>
    </row>
    <row r="7" spans="1:9">
      <c r="A7" s="22"/>
      <c r="B7" s="22"/>
    </row>
    <row r="9" spans="1:9">
      <c r="B9" s="261" t="s">
        <v>312</v>
      </c>
      <c r="C9" s="261"/>
      <c r="D9" s="261"/>
      <c r="E9" s="261"/>
      <c r="F9" s="261"/>
      <c r="G9" s="261"/>
    </row>
    <row r="10" spans="1:9">
      <c r="B10" s="261"/>
      <c r="C10" s="261"/>
      <c r="D10" s="261"/>
      <c r="E10" s="261"/>
      <c r="F10" s="261"/>
      <c r="G10" s="261"/>
    </row>
    <row r="11" spans="1:9">
      <c r="B11" s="261"/>
      <c r="C11" s="261"/>
      <c r="D11" s="261"/>
      <c r="E11" s="261"/>
      <c r="F11" s="261"/>
      <c r="G11" s="261"/>
    </row>
    <row r="12" spans="1:9">
      <c r="B12" s="261"/>
      <c r="C12" s="261"/>
      <c r="D12" s="261"/>
      <c r="E12" s="261"/>
      <c r="F12" s="261"/>
      <c r="G12" s="261"/>
    </row>
    <row r="13" spans="1:9">
      <c r="B13" s="22"/>
      <c r="C13" s="22"/>
      <c r="D13" s="22"/>
      <c r="E13" s="22"/>
      <c r="F13" s="22"/>
      <c r="G13" s="22"/>
      <c r="H13" t="s">
        <v>76</v>
      </c>
    </row>
    <row r="14" spans="1:9">
      <c r="B14" s="262" t="s">
        <v>35</v>
      </c>
      <c r="C14" s="263"/>
      <c r="D14" s="264" t="s">
        <v>71</v>
      </c>
      <c r="E14" s="264" t="s">
        <v>71</v>
      </c>
      <c r="F14" s="264" t="s">
        <v>71</v>
      </c>
      <c r="G14" s="265" t="s">
        <v>71</v>
      </c>
      <c r="H14" s="266" t="s">
        <v>34</v>
      </c>
      <c r="I14" s="267"/>
    </row>
    <row r="15" spans="1:9">
      <c r="B15" s="268"/>
      <c r="C15" s="269" t="s">
        <v>219</v>
      </c>
      <c r="D15" s="270" t="s">
        <v>77</v>
      </c>
      <c r="E15" s="270" t="s">
        <v>85</v>
      </c>
      <c r="F15" s="270" t="s">
        <v>85</v>
      </c>
      <c r="G15" s="271" t="s">
        <v>293</v>
      </c>
      <c r="H15" s="272" t="s">
        <v>294</v>
      </c>
      <c r="I15" s="273"/>
    </row>
    <row r="16" spans="1:9">
      <c r="B16" s="268"/>
      <c r="C16" s="269"/>
      <c r="D16" s="270"/>
      <c r="E16" s="270" t="s">
        <v>26</v>
      </c>
      <c r="F16" s="270" t="s">
        <v>10</v>
      </c>
      <c r="G16" s="271" t="s">
        <v>26</v>
      </c>
      <c r="H16" s="274"/>
      <c r="I16" s="273" t="s">
        <v>33</v>
      </c>
    </row>
    <row r="17" spans="2:9">
      <c r="B17" s="275"/>
      <c r="C17" s="276"/>
      <c r="D17" s="277" t="s">
        <v>245</v>
      </c>
      <c r="E17" s="277" t="s">
        <v>245</v>
      </c>
      <c r="F17" s="277" t="s">
        <v>245</v>
      </c>
      <c r="G17" s="278" t="s">
        <v>245</v>
      </c>
      <c r="H17" s="279">
        <v>2010</v>
      </c>
      <c r="I17" s="280"/>
    </row>
    <row r="18" spans="2:9">
      <c r="B18" s="281" t="s">
        <v>31</v>
      </c>
      <c r="C18" s="277" t="s">
        <v>30</v>
      </c>
      <c r="D18" s="277" t="s">
        <v>220</v>
      </c>
      <c r="E18" s="277" t="s">
        <v>221</v>
      </c>
      <c r="F18" s="277" t="s">
        <v>222</v>
      </c>
      <c r="G18" s="282" t="s">
        <v>295</v>
      </c>
      <c r="H18" s="281">
        <v>5</v>
      </c>
      <c r="I18" s="281" t="s">
        <v>296</v>
      </c>
    </row>
    <row r="19" spans="2:9">
      <c r="B19" s="104" t="s">
        <v>228</v>
      </c>
      <c r="C19" s="105" t="s">
        <v>153</v>
      </c>
      <c r="D19" s="106">
        <f>SUM(D20+D34+D35+D36)</f>
        <v>168616.35</v>
      </c>
      <c r="E19" s="106">
        <f>SUM(E20+E34+E35+E36)</f>
        <v>46463.200000000004</v>
      </c>
      <c r="F19" s="106">
        <f>SUM(F20+F34+F35+F36)</f>
        <v>47224.160000000003</v>
      </c>
      <c r="G19" s="106">
        <f>SUM(G20+G34+G35+G36)</f>
        <v>93687.360000000001</v>
      </c>
      <c r="H19" s="106">
        <f>SUM(H20+H34+H35+H36)</f>
        <v>60299.219999999994</v>
      </c>
      <c r="I19" s="283">
        <f>H19/G19*100</f>
        <v>64.362172228996513</v>
      </c>
    </row>
    <row r="20" spans="2:9">
      <c r="B20" s="93" t="s">
        <v>225</v>
      </c>
      <c r="C20" s="94" t="s">
        <v>154</v>
      </c>
      <c r="D20" s="95">
        <f>SUM(D21+D33)</f>
        <v>151245.35</v>
      </c>
      <c r="E20" s="95">
        <f>SUM(E21+E33)</f>
        <v>43814.14</v>
      </c>
      <c r="F20" s="95">
        <f>SUM(F21+F33)</f>
        <v>39687.160000000003</v>
      </c>
      <c r="G20" s="95">
        <f>SUM(G21+G33)</f>
        <v>83501.3</v>
      </c>
      <c r="H20" s="95">
        <f>SUM(H21+H33)</f>
        <v>55435.039999999994</v>
      </c>
      <c r="I20" s="220">
        <f>H20/G20*100</f>
        <v>66.388235871776828</v>
      </c>
    </row>
    <row r="21" spans="2:9">
      <c r="B21" s="93" t="s">
        <v>224</v>
      </c>
      <c r="C21" s="94" t="s">
        <v>155</v>
      </c>
      <c r="D21" s="95">
        <f>SUM(D22+D24+D27+D28+D29+D32)</f>
        <v>132752</v>
      </c>
      <c r="E21" s="95">
        <f>SUM(E22+E24+E27+E28+E29+E32)</f>
        <v>37396</v>
      </c>
      <c r="F21" s="95">
        <f>SUM(F22+F24+F27+F28+F29+F32)</f>
        <v>34751</v>
      </c>
      <c r="G21" s="95">
        <f>SUM(G22+G24+G27+G28+G29+G32)</f>
        <v>72147</v>
      </c>
      <c r="H21" s="95">
        <f>SUM(H22+H24+H27+H28+H29+H32)</f>
        <v>50629.7</v>
      </c>
      <c r="I21" s="220">
        <f>H21/G21*100</f>
        <v>70.175752283532233</v>
      </c>
    </row>
    <row r="22" spans="2:9" ht="24.75" customHeight="1">
      <c r="B22" s="73" t="s">
        <v>156</v>
      </c>
      <c r="C22" s="71" t="s">
        <v>157</v>
      </c>
      <c r="D22" s="72">
        <f>SUM(D23)</f>
        <v>418</v>
      </c>
      <c r="E22" s="72">
        <f>SUM(E23)</f>
        <v>130</v>
      </c>
      <c r="F22" s="72">
        <f>SUM(F23)</f>
        <v>97</v>
      </c>
      <c r="G22" s="72">
        <f>SUM(G23)</f>
        <v>227</v>
      </c>
      <c r="H22" s="72">
        <f>SUM(H23)</f>
        <v>237.96</v>
      </c>
      <c r="I22" s="284">
        <f>H22/G22*100</f>
        <v>104.82819383259911</v>
      </c>
    </row>
    <row r="23" spans="2:9">
      <c r="B23" s="74" t="s">
        <v>158</v>
      </c>
      <c r="C23" s="71" t="s">
        <v>159</v>
      </c>
      <c r="D23" s="75">
        <f>C90</f>
        <v>418</v>
      </c>
      <c r="E23" s="75">
        <f>D90</f>
        <v>130</v>
      </c>
      <c r="F23" s="75">
        <f>E90</f>
        <v>97</v>
      </c>
      <c r="G23" s="92">
        <f>F23+E23</f>
        <v>227</v>
      </c>
      <c r="H23" s="75">
        <f>G90</f>
        <v>237.96</v>
      </c>
      <c r="I23" s="284">
        <f>H23/G23*100</f>
        <v>104.82819383259911</v>
      </c>
    </row>
    <row r="24" spans="2:9" ht="25.5" customHeight="1">
      <c r="B24" s="73" t="s">
        <v>160</v>
      </c>
      <c r="C24" s="71" t="s">
        <v>161</v>
      </c>
      <c r="D24" s="75">
        <f>SUM(D25:D26)</f>
        <v>45122</v>
      </c>
      <c r="E24" s="75">
        <f>SUM(E25:E26)</f>
        <v>11629</v>
      </c>
      <c r="F24" s="75">
        <f>SUM(F25:F26)</f>
        <v>12550</v>
      </c>
      <c r="G24" s="75">
        <f>SUM(G25:G26)</f>
        <v>24179</v>
      </c>
      <c r="H24" s="75">
        <f>SUM(H25:H26)</f>
        <v>15461.02</v>
      </c>
      <c r="I24" s="284">
        <f t="shared" ref="I24:I55" si="0">H24/G24*100</f>
        <v>63.944000992596884</v>
      </c>
    </row>
    <row r="25" spans="2:9" ht="24" customHeight="1">
      <c r="B25" s="76" t="s">
        <v>162</v>
      </c>
      <c r="C25" s="71" t="s">
        <v>163</v>
      </c>
      <c r="D25" s="75">
        <v>0</v>
      </c>
      <c r="E25" s="75">
        <v>0</v>
      </c>
      <c r="F25" s="75">
        <v>0</v>
      </c>
      <c r="G25" s="92">
        <f>F25+E25</f>
        <v>0</v>
      </c>
      <c r="H25" s="183">
        <v>0</v>
      </c>
      <c r="I25" s="284">
        <v>0</v>
      </c>
    </row>
    <row r="26" spans="2:9" ht="14.25" customHeight="1">
      <c r="B26" s="77" t="s">
        <v>164</v>
      </c>
      <c r="C26" s="71" t="s">
        <v>165</v>
      </c>
      <c r="D26" s="75">
        <f>C102+C103</f>
        <v>45122</v>
      </c>
      <c r="E26" s="75">
        <f>D102+D103</f>
        <v>11629</v>
      </c>
      <c r="F26" s="75">
        <f>E102+E103</f>
        <v>12550</v>
      </c>
      <c r="G26" s="92">
        <f>F26+E26</f>
        <v>24179</v>
      </c>
      <c r="H26" s="75">
        <f>G102+G103</f>
        <v>15461.02</v>
      </c>
      <c r="I26" s="284">
        <f t="shared" si="0"/>
        <v>63.944000992596884</v>
      </c>
    </row>
    <row r="27" spans="2:9" ht="13.5" customHeight="1">
      <c r="B27" s="73" t="s">
        <v>166</v>
      </c>
      <c r="C27" s="71" t="s">
        <v>167</v>
      </c>
      <c r="D27" s="75">
        <v>0</v>
      </c>
      <c r="E27" s="92">
        <v>0</v>
      </c>
      <c r="F27" s="92">
        <v>0</v>
      </c>
      <c r="G27" s="92">
        <f>F27+E27</f>
        <v>0</v>
      </c>
      <c r="H27" s="75">
        <f>G91</f>
        <v>0</v>
      </c>
      <c r="I27" s="284">
        <v>0</v>
      </c>
    </row>
    <row r="28" spans="2:9">
      <c r="B28" s="70" t="s">
        <v>168</v>
      </c>
      <c r="C28" s="71" t="s">
        <v>169</v>
      </c>
      <c r="D28" s="75">
        <f>C92</f>
        <v>17500</v>
      </c>
      <c r="E28" s="75">
        <f>D92</f>
        <v>5900</v>
      </c>
      <c r="F28" s="75">
        <f>E92</f>
        <v>5720</v>
      </c>
      <c r="G28" s="92">
        <f>F28+E28</f>
        <v>11620</v>
      </c>
      <c r="H28" s="75">
        <f>G92</f>
        <v>8374.8799999999992</v>
      </c>
      <c r="I28" s="284">
        <f t="shared" si="0"/>
        <v>72.072977624784855</v>
      </c>
    </row>
    <row r="29" spans="2:9">
      <c r="B29" s="70" t="s">
        <v>170</v>
      </c>
      <c r="C29" s="71" t="s">
        <v>171</v>
      </c>
      <c r="D29" s="78">
        <f>SUM(D30:D31)</f>
        <v>69462</v>
      </c>
      <c r="E29" s="78">
        <f>SUM(E30:E31)</f>
        <v>19647</v>
      </c>
      <c r="F29" s="78">
        <f>SUM(F30:F31)</f>
        <v>16284</v>
      </c>
      <c r="G29" s="78">
        <f>SUM(G30:G31)</f>
        <v>35931</v>
      </c>
      <c r="H29" s="78">
        <f>SUM(H30:H31)</f>
        <v>26451.26</v>
      </c>
      <c r="I29" s="284">
        <f t="shared" si="0"/>
        <v>73.616821129386878</v>
      </c>
    </row>
    <row r="30" spans="2:9">
      <c r="B30" s="74" t="s">
        <v>29</v>
      </c>
      <c r="C30" s="71" t="s">
        <v>172</v>
      </c>
      <c r="D30" s="92">
        <f>C104</f>
        <v>58192</v>
      </c>
      <c r="E30" s="92">
        <f>D104</f>
        <v>16798</v>
      </c>
      <c r="F30" s="92">
        <f>E104</f>
        <v>11704</v>
      </c>
      <c r="G30" s="92">
        <f t="shared" ref="G30:G38" si="1">F30+E30</f>
        <v>28502</v>
      </c>
      <c r="H30" s="183">
        <f>G105+G106</f>
        <v>22898.6</v>
      </c>
      <c r="I30" s="284">
        <f t="shared" si="0"/>
        <v>80.340326994596865</v>
      </c>
    </row>
    <row r="31" spans="2:9" ht="22.5" customHeight="1">
      <c r="B31" s="76" t="s">
        <v>177</v>
      </c>
      <c r="C31" s="71" t="s">
        <v>178</v>
      </c>
      <c r="D31" s="75">
        <f t="shared" ref="D31:F32" si="2">C93</f>
        <v>11270</v>
      </c>
      <c r="E31" s="75">
        <f t="shared" si="2"/>
        <v>2849</v>
      </c>
      <c r="F31" s="75">
        <f t="shared" si="2"/>
        <v>4580</v>
      </c>
      <c r="G31" s="92">
        <f t="shared" si="1"/>
        <v>7429</v>
      </c>
      <c r="H31" s="75">
        <f>G93</f>
        <v>3552.66</v>
      </c>
      <c r="I31" s="284">
        <f t="shared" si="0"/>
        <v>47.821510297482831</v>
      </c>
    </row>
    <row r="32" spans="2:9">
      <c r="B32" s="81" t="s">
        <v>179</v>
      </c>
      <c r="C32" s="71" t="s">
        <v>180</v>
      </c>
      <c r="D32" s="75">
        <f t="shared" si="2"/>
        <v>250</v>
      </c>
      <c r="E32" s="75">
        <f t="shared" si="2"/>
        <v>90</v>
      </c>
      <c r="F32" s="75">
        <f t="shared" si="2"/>
        <v>100</v>
      </c>
      <c r="G32" s="92">
        <f t="shared" si="1"/>
        <v>190</v>
      </c>
      <c r="H32" s="75">
        <f>G94</f>
        <v>104.58</v>
      </c>
      <c r="I32" s="284">
        <f t="shared" si="0"/>
        <v>55.042105263157893</v>
      </c>
    </row>
    <row r="33" spans="2:9">
      <c r="B33" s="93" t="s">
        <v>181</v>
      </c>
      <c r="C33" s="94" t="s">
        <v>182</v>
      </c>
      <c r="D33" s="96">
        <f>C95+C96+C97+C98+C99+C100+C240+C283+C317</f>
        <v>18493.349999999999</v>
      </c>
      <c r="E33" s="96">
        <f>D95+D96+D97+D98+D99+D100+D240+D283+D317</f>
        <v>6418.14</v>
      </c>
      <c r="F33" s="96">
        <f>E95+E96+E97+E98+E99+E100+E240+E283+E317</f>
        <v>4936.16</v>
      </c>
      <c r="G33" s="97">
        <f t="shared" si="1"/>
        <v>11354.3</v>
      </c>
      <c r="H33" s="96">
        <f>G95+G96+G97+G98+G99+G100+G240+G283+G317</f>
        <v>4805.3399999999992</v>
      </c>
      <c r="I33" s="220">
        <f t="shared" si="0"/>
        <v>42.321763560941669</v>
      </c>
    </row>
    <row r="34" spans="2:9">
      <c r="B34" s="93" t="s">
        <v>183</v>
      </c>
      <c r="C34" s="94" t="s">
        <v>184</v>
      </c>
      <c r="D34" s="95">
        <f>C101+C294</f>
        <v>173</v>
      </c>
      <c r="E34" s="95">
        <f>D101+D294</f>
        <v>17.66</v>
      </c>
      <c r="F34" s="95">
        <f>E101+E294</f>
        <v>90.9</v>
      </c>
      <c r="G34" s="97">
        <f t="shared" si="1"/>
        <v>108.56</v>
      </c>
      <c r="H34" s="95">
        <f>G101+G294</f>
        <v>27.65</v>
      </c>
      <c r="I34" s="220">
        <f t="shared" si="0"/>
        <v>25.469786293294028</v>
      </c>
    </row>
    <row r="35" spans="2:9">
      <c r="B35" s="93" t="s">
        <v>47</v>
      </c>
      <c r="C35" s="94" t="s">
        <v>185</v>
      </c>
      <c r="D35" s="95">
        <v>0</v>
      </c>
      <c r="E35" s="95">
        <v>0</v>
      </c>
      <c r="F35" s="95">
        <v>0</v>
      </c>
      <c r="G35" s="97">
        <f t="shared" si="1"/>
        <v>0</v>
      </c>
      <c r="H35" s="95">
        <v>0</v>
      </c>
      <c r="I35" s="220">
        <v>0</v>
      </c>
    </row>
    <row r="36" spans="2:9">
      <c r="B36" s="98" t="s">
        <v>186</v>
      </c>
      <c r="C36" s="94" t="s">
        <v>187</v>
      </c>
      <c r="D36" s="95">
        <f>SUM(D37:D38)</f>
        <v>17198</v>
      </c>
      <c r="E36" s="95">
        <f>SUM(E37:E38)</f>
        <v>2631.4</v>
      </c>
      <c r="F36" s="95">
        <f>SUM(F37:F38)</f>
        <v>7446.1</v>
      </c>
      <c r="G36" s="95">
        <f>SUM(G37:G38)</f>
        <v>10077.5</v>
      </c>
      <c r="H36" s="95">
        <f>SUM(H37:H38)</f>
        <v>4836.5300000000007</v>
      </c>
      <c r="I36" s="220">
        <f t="shared" si="0"/>
        <v>47.993351525676019</v>
      </c>
    </row>
    <row r="37" spans="2:9">
      <c r="B37" s="74" t="s">
        <v>188</v>
      </c>
      <c r="C37" s="71" t="s">
        <v>189</v>
      </c>
      <c r="D37" s="72">
        <f>C107</f>
        <v>15244</v>
      </c>
      <c r="E37" s="72">
        <f>D107</f>
        <v>2631.4</v>
      </c>
      <c r="F37" s="72">
        <f>E107</f>
        <v>6466.1</v>
      </c>
      <c r="G37" s="92">
        <f t="shared" si="1"/>
        <v>9097.5</v>
      </c>
      <c r="H37" s="72">
        <f>G107</f>
        <v>4417.8600000000006</v>
      </c>
      <c r="I37" s="284">
        <f t="shared" si="0"/>
        <v>48.561253091508661</v>
      </c>
    </row>
    <row r="38" spans="2:9">
      <c r="B38" s="305" t="s">
        <v>300</v>
      </c>
      <c r="C38" s="71" t="s">
        <v>191</v>
      </c>
      <c r="D38" s="72">
        <f>C115</f>
        <v>1954</v>
      </c>
      <c r="E38" s="72">
        <f>D115</f>
        <v>0</v>
      </c>
      <c r="F38" s="72">
        <f>E115</f>
        <v>980</v>
      </c>
      <c r="G38" s="92">
        <f t="shared" si="1"/>
        <v>980</v>
      </c>
      <c r="H38" s="72">
        <f>G115</f>
        <v>418.67</v>
      </c>
      <c r="I38" s="284">
        <f t="shared" si="0"/>
        <v>42.721428571428568</v>
      </c>
    </row>
    <row r="39" spans="2:9">
      <c r="B39" s="104" t="s">
        <v>229</v>
      </c>
      <c r="C39" s="105" t="s">
        <v>192</v>
      </c>
      <c r="D39" s="107">
        <f>SUM(D40+D50+D51+D52+D56+D55)</f>
        <v>168616.35</v>
      </c>
      <c r="E39" s="107">
        <f>SUM(E40+E50+E51+E52+E56+E55)</f>
        <v>46463.200000000004</v>
      </c>
      <c r="F39" s="107">
        <f>SUM(F40+F50+F51+F52+F56+F55)</f>
        <v>47224.159999999996</v>
      </c>
      <c r="G39" s="107">
        <f>SUM(G40+G50+G51+G52+G56+G55)</f>
        <v>93687.360000000015</v>
      </c>
      <c r="H39" s="107">
        <f>SUM(H40+H50+H52+H56+H55)</f>
        <v>59157.65</v>
      </c>
      <c r="I39" s="283">
        <f t="shared" si="0"/>
        <v>63.143683416845121</v>
      </c>
    </row>
    <row r="40" spans="2:9">
      <c r="B40" s="100" t="s">
        <v>227</v>
      </c>
      <c r="C40" s="101" t="s">
        <v>193</v>
      </c>
      <c r="D40" s="95">
        <f>SUM(D41:D49)</f>
        <v>158866.43</v>
      </c>
      <c r="E40" s="95">
        <f>SUM(E41:E49)</f>
        <v>43800.380000000005</v>
      </c>
      <c r="F40" s="95">
        <f>SUM(F41:F49)</f>
        <v>44589.06</v>
      </c>
      <c r="G40" s="95">
        <f>SUM(G41:G49)</f>
        <v>88389.440000000002</v>
      </c>
      <c r="H40" s="95">
        <f>SUM(H41:H49)</f>
        <v>56543.19</v>
      </c>
      <c r="I40" s="220">
        <f t="shared" si="0"/>
        <v>63.970526343418399</v>
      </c>
    </row>
    <row r="41" spans="2:9">
      <c r="B41" s="84" t="s">
        <v>194</v>
      </c>
      <c r="C41" s="83" t="s">
        <v>195</v>
      </c>
      <c r="D41" s="72">
        <f>C220+C273+C307</f>
        <v>81780.039999999994</v>
      </c>
      <c r="E41" s="72">
        <f>D220+D273+D307</f>
        <v>22728.54</v>
      </c>
      <c r="F41" s="72">
        <f>E220+E273+E307</f>
        <v>18188.009999999998</v>
      </c>
      <c r="G41" s="92">
        <f t="shared" ref="G41:G50" si="3">E41+F41</f>
        <v>40916.550000000003</v>
      </c>
      <c r="H41" s="72">
        <f>G220+G273+G307</f>
        <v>30000.240000000002</v>
      </c>
      <c r="I41" s="284">
        <f t="shared" si="0"/>
        <v>73.320551219494305</v>
      </c>
    </row>
    <row r="42" spans="2:9">
      <c r="B42" s="84" t="s">
        <v>196</v>
      </c>
      <c r="C42" s="83" t="s">
        <v>197</v>
      </c>
      <c r="D42" s="72">
        <f>C221+C274+C298+C336</f>
        <v>38605.360000000001</v>
      </c>
      <c r="E42" s="72">
        <f>D221+D274+D298+D336</f>
        <v>10448.26</v>
      </c>
      <c r="F42" s="72">
        <f>E221+E274+E298+E336</f>
        <v>11637.5</v>
      </c>
      <c r="G42" s="92">
        <f t="shared" si="3"/>
        <v>22085.760000000002</v>
      </c>
      <c r="H42" s="72">
        <f>G221+G274+G298+G336</f>
        <v>11667.08</v>
      </c>
      <c r="I42" s="284">
        <f t="shared" si="0"/>
        <v>52.826255469587636</v>
      </c>
    </row>
    <row r="43" spans="2:9">
      <c r="B43" s="80" t="s">
        <v>73</v>
      </c>
      <c r="C43" s="83" t="s">
        <v>198</v>
      </c>
      <c r="D43" s="72">
        <f t="shared" ref="D43:F45" si="4">C222</f>
        <v>3210</v>
      </c>
      <c r="E43" s="72">
        <f t="shared" si="4"/>
        <v>1170</v>
      </c>
      <c r="F43" s="72">
        <f t="shared" si="4"/>
        <v>1200</v>
      </c>
      <c r="G43" s="92">
        <f t="shared" si="3"/>
        <v>2370</v>
      </c>
      <c r="H43" s="72">
        <f>G222</f>
        <v>1570</v>
      </c>
      <c r="I43" s="284">
        <f t="shared" si="0"/>
        <v>66.244725738396625</v>
      </c>
    </row>
    <row r="44" spans="2:9">
      <c r="B44" s="84" t="s">
        <v>199</v>
      </c>
      <c r="C44" s="83" t="s">
        <v>200</v>
      </c>
      <c r="D44" s="72">
        <f t="shared" si="4"/>
        <v>28426</v>
      </c>
      <c r="E44" s="72">
        <f t="shared" si="4"/>
        <v>8450</v>
      </c>
      <c r="F44" s="72">
        <f t="shared" si="4"/>
        <v>10850</v>
      </c>
      <c r="G44" s="92">
        <f t="shared" si="3"/>
        <v>19300</v>
      </c>
      <c r="H44" s="72">
        <f>G223</f>
        <v>12051.02</v>
      </c>
      <c r="I44" s="284">
        <f t="shared" si="0"/>
        <v>62.440518134715028</v>
      </c>
    </row>
    <row r="45" spans="2:9">
      <c r="B45" s="80" t="s">
        <v>201</v>
      </c>
      <c r="C45" s="83" t="s">
        <v>202</v>
      </c>
      <c r="D45" s="72">
        <f t="shared" si="4"/>
        <v>100</v>
      </c>
      <c r="E45" s="72">
        <f t="shared" si="4"/>
        <v>0</v>
      </c>
      <c r="F45" s="72">
        <f t="shared" si="4"/>
        <v>20</v>
      </c>
      <c r="G45" s="92">
        <f t="shared" si="3"/>
        <v>20</v>
      </c>
      <c r="H45" s="72">
        <f>G224</f>
        <v>0</v>
      </c>
      <c r="I45" s="284">
        <f t="shared" si="0"/>
        <v>0</v>
      </c>
    </row>
    <row r="46" spans="2:9">
      <c r="B46" s="84" t="s">
        <v>203</v>
      </c>
      <c r="C46" s="83" t="s">
        <v>204</v>
      </c>
      <c r="D46" s="72">
        <f>C225-C248</f>
        <v>20</v>
      </c>
      <c r="E46" s="72">
        <f>D225-D248</f>
        <v>6.5</v>
      </c>
      <c r="F46" s="72">
        <f>E225-E248</f>
        <v>6</v>
      </c>
      <c r="G46" s="92">
        <f t="shared" si="3"/>
        <v>12.5</v>
      </c>
      <c r="H46" s="72">
        <f>G225-G248</f>
        <v>7.0000000000004547</v>
      </c>
      <c r="I46" s="284">
        <f t="shared" si="0"/>
        <v>56.000000000003638</v>
      </c>
    </row>
    <row r="47" spans="2:9">
      <c r="B47" s="306" t="s">
        <v>307</v>
      </c>
      <c r="C47" s="83" t="s">
        <v>205</v>
      </c>
      <c r="D47" s="72">
        <f>C226+C337</f>
        <v>3300.03</v>
      </c>
      <c r="E47" s="72">
        <f>D226+D337</f>
        <v>223.03</v>
      </c>
      <c r="F47" s="72">
        <f>E226+E337</f>
        <v>1540</v>
      </c>
      <c r="G47" s="92">
        <f t="shared" si="3"/>
        <v>1763.03</v>
      </c>
      <c r="H47" s="72">
        <f>G226+G337</f>
        <v>223.03</v>
      </c>
      <c r="I47" s="284">
        <v>0</v>
      </c>
    </row>
    <row r="48" spans="2:9">
      <c r="B48" s="80" t="s">
        <v>1</v>
      </c>
      <c r="C48" s="83" t="s">
        <v>206</v>
      </c>
      <c r="D48" s="72">
        <f>C227+C309</f>
        <v>3244</v>
      </c>
      <c r="E48" s="72">
        <f>D227+D309</f>
        <v>749.15</v>
      </c>
      <c r="F48" s="72">
        <f>E227+E309</f>
        <v>1065.6500000000001</v>
      </c>
      <c r="G48" s="92">
        <f t="shared" si="3"/>
        <v>1814.8000000000002</v>
      </c>
      <c r="H48" s="72">
        <f>G227+G309</f>
        <v>994.91000000000008</v>
      </c>
      <c r="I48" s="284">
        <f t="shared" si="0"/>
        <v>54.82201895525678</v>
      </c>
    </row>
    <row r="49" spans="2:9">
      <c r="B49" s="80" t="s">
        <v>0</v>
      </c>
      <c r="C49" s="83" t="s">
        <v>207</v>
      </c>
      <c r="D49" s="72">
        <f>C228</f>
        <v>181</v>
      </c>
      <c r="E49" s="72">
        <f>D228</f>
        <v>24.9</v>
      </c>
      <c r="F49" s="72">
        <f>E228</f>
        <v>81.900000000000006</v>
      </c>
      <c r="G49" s="92">
        <f t="shared" si="3"/>
        <v>106.80000000000001</v>
      </c>
      <c r="H49" s="72">
        <f>G228</f>
        <v>29.91</v>
      </c>
      <c r="I49" s="284">
        <f t="shared" si="0"/>
        <v>28.005617977528086</v>
      </c>
    </row>
    <row r="50" spans="2:9">
      <c r="B50" s="100" t="s">
        <v>208</v>
      </c>
      <c r="C50" s="101" t="s">
        <v>209</v>
      </c>
      <c r="D50" s="95">
        <f>C230+C338</f>
        <v>5497.07</v>
      </c>
      <c r="E50" s="95">
        <f>D230+D338</f>
        <v>1572.07</v>
      </c>
      <c r="F50" s="95">
        <f>E230+E338</f>
        <v>1589</v>
      </c>
      <c r="G50" s="97">
        <f t="shared" si="3"/>
        <v>3161.0699999999997</v>
      </c>
      <c r="H50" s="95">
        <f>G230+G338</f>
        <v>1456.38</v>
      </c>
      <c r="I50" s="220">
        <f t="shared" si="0"/>
        <v>46.072374227714043</v>
      </c>
    </row>
    <row r="51" spans="2:9">
      <c r="B51" s="100" t="s">
        <v>255</v>
      </c>
      <c r="C51" s="101"/>
      <c r="D51" s="95">
        <f>C231</f>
        <v>100</v>
      </c>
      <c r="E51" s="95">
        <f>D231</f>
        <v>100</v>
      </c>
      <c r="F51" s="95">
        <v>0</v>
      </c>
      <c r="G51" s="97">
        <v>100</v>
      </c>
      <c r="H51" s="95">
        <f>G231</f>
        <v>100</v>
      </c>
      <c r="I51" s="220">
        <v>0</v>
      </c>
    </row>
    <row r="52" spans="2:9">
      <c r="B52" s="100" t="s">
        <v>210</v>
      </c>
      <c r="C52" s="101" t="s">
        <v>211</v>
      </c>
      <c r="D52" s="95">
        <f>SUM(D53:D54)</f>
        <v>4538.91</v>
      </c>
      <c r="E52" s="95">
        <f>SUM(E53:E54)</f>
        <v>1363.31</v>
      </c>
      <c r="F52" s="95">
        <f>SUM(F53:F54)</f>
        <v>1050.5999999999999</v>
      </c>
      <c r="G52" s="95">
        <f>SUM(G53:G54)</f>
        <v>2413.91</v>
      </c>
      <c r="H52" s="95">
        <f>SUM(H53:H54)</f>
        <v>1539.76</v>
      </c>
      <c r="I52" s="220">
        <f t="shared" si="0"/>
        <v>63.786968031119642</v>
      </c>
    </row>
    <row r="53" spans="2:9">
      <c r="B53" s="74" t="s">
        <v>212</v>
      </c>
      <c r="C53" s="83" t="s">
        <v>213</v>
      </c>
      <c r="D53" s="72">
        <v>0</v>
      </c>
      <c r="E53" s="307">
        <v>0</v>
      </c>
      <c r="F53" s="307">
        <v>0</v>
      </c>
      <c r="G53" s="92">
        <f>E53+F53</f>
        <v>0</v>
      </c>
      <c r="H53" s="307">
        <v>0</v>
      </c>
      <c r="I53" s="284">
        <v>0</v>
      </c>
    </row>
    <row r="54" spans="2:9" ht="15.75" customHeight="1">
      <c r="B54" s="85" t="s">
        <v>214</v>
      </c>
      <c r="C54" s="83" t="s">
        <v>215</v>
      </c>
      <c r="D54" s="72">
        <f>C229+C339</f>
        <v>4538.91</v>
      </c>
      <c r="E54" s="72">
        <f>D229+D339</f>
        <v>1363.31</v>
      </c>
      <c r="F54" s="72">
        <f>E229+E339</f>
        <v>1050.5999999999999</v>
      </c>
      <c r="G54" s="92">
        <f>E54+F54</f>
        <v>2413.91</v>
      </c>
      <c r="H54" s="72">
        <f>G229+G339</f>
        <v>1539.76</v>
      </c>
      <c r="I54" s="284">
        <f t="shared" si="0"/>
        <v>63.786968031119642</v>
      </c>
    </row>
    <row r="55" spans="2:9" ht="15" customHeight="1">
      <c r="B55" s="102" t="s">
        <v>226</v>
      </c>
      <c r="C55" s="103">
        <v>38</v>
      </c>
      <c r="D55" s="95">
        <f>C232+C275</f>
        <v>-386.06</v>
      </c>
      <c r="E55" s="95">
        <f>D232+D275</f>
        <v>-372.56</v>
      </c>
      <c r="F55" s="95">
        <f>E232+E275</f>
        <v>-4.5</v>
      </c>
      <c r="G55" s="97">
        <f>E55+F55</f>
        <v>-377.06</v>
      </c>
      <c r="H55" s="95">
        <f>G232+G275</f>
        <v>-381.67999999999995</v>
      </c>
      <c r="I55" s="220">
        <f t="shared" si="0"/>
        <v>101.22526918792765</v>
      </c>
    </row>
    <row r="56" spans="2:9">
      <c r="B56" s="102" t="s">
        <v>216</v>
      </c>
      <c r="C56" s="103">
        <v>39</v>
      </c>
      <c r="D56" s="72"/>
      <c r="E56" s="285"/>
      <c r="F56" s="285"/>
      <c r="G56" s="92"/>
      <c r="H56" s="285"/>
      <c r="I56" s="284"/>
    </row>
    <row r="57" spans="2:9" ht="15.75" customHeight="1">
      <c r="B57" s="286" t="s">
        <v>217</v>
      </c>
      <c r="C57" s="99">
        <v>40</v>
      </c>
      <c r="D57" s="95">
        <f>SUM(D19-D39)</f>
        <v>0</v>
      </c>
      <c r="E57" s="95">
        <f>SUM(E19-E39)</f>
        <v>0</v>
      </c>
      <c r="F57" s="95">
        <f>SUM(F19-F39)</f>
        <v>7.2759576141834259E-12</v>
      </c>
      <c r="G57" s="95">
        <f>SUM(G19-G39)</f>
        <v>-1.4551915228366852E-11</v>
      </c>
      <c r="H57" s="95">
        <f>SUM(H19-H39)</f>
        <v>1141.5699999999924</v>
      </c>
      <c r="I57" s="284"/>
    </row>
    <row r="58" spans="2:9">
      <c r="B58" s="287" t="s">
        <v>24</v>
      </c>
      <c r="C58" s="287"/>
      <c r="D58" s="288">
        <f>C117</f>
        <v>7355</v>
      </c>
      <c r="E58" s="288">
        <f>D117</f>
        <v>1591.5</v>
      </c>
      <c r="F58" s="288">
        <f>E117</f>
        <v>2065.12</v>
      </c>
      <c r="G58" s="288">
        <f>F58+E58</f>
        <v>3656.62</v>
      </c>
      <c r="H58" s="288">
        <f>G117</f>
        <v>2078.86</v>
      </c>
      <c r="I58" s="284">
        <f t="shared" ref="I58:I72" si="5">H58/G58*100</f>
        <v>56.851956178109845</v>
      </c>
    </row>
    <row r="59" spans="2:9">
      <c r="B59" s="287" t="s">
        <v>23</v>
      </c>
      <c r="C59" s="287"/>
      <c r="D59" s="288">
        <f>C122+C250+C321-C124</f>
        <v>1365.91</v>
      </c>
      <c r="E59" s="288">
        <f>D122+D250+D321-D124</f>
        <v>631.91000000000008</v>
      </c>
      <c r="F59" s="288">
        <f>E122+E250+E321-E124</f>
        <v>261</v>
      </c>
      <c r="G59" s="288">
        <f t="shared" ref="G59:G72" si="6">F59+E59</f>
        <v>892.91000000000008</v>
      </c>
      <c r="H59" s="288">
        <f>G122+G250+G321-G124</f>
        <v>293.8</v>
      </c>
      <c r="I59" s="284">
        <f t="shared" si="5"/>
        <v>32.903652103795459</v>
      </c>
    </row>
    <row r="60" spans="2:9">
      <c r="B60" s="287" t="s">
        <v>73</v>
      </c>
      <c r="C60" s="287"/>
      <c r="D60" s="288">
        <f>C129</f>
        <v>3210</v>
      </c>
      <c r="E60" s="288">
        <f>D129</f>
        <v>1170</v>
      </c>
      <c r="F60" s="288">
        <f>E129</f>
        <v>1200</v>
      </c>
      <c r="G60" s="288">
        <f t="shared" si="6"/>
        <v>2370</v>
      </c>
      <c r="H60" s="288">
        <f>G129</f>
        <v>1570</v>
      </c>
      <c r="I60" s="284">
        <f t="shared" si="5"/>
        <v>66.244725738396625</v>
      </c>
    </row>
    <row r="61" spans="2:9">
      <c r="B61" s="287" t="s">
        <v>22</v>
      </c>
      <c r="C61" s="287"/>
      <c r="D61" s="288">
        <f>C131</f>
        <v>20</v>
      </c>
      <c r="E61" s="288">
        <f>D131</f>
        <v>6.5</v>
      </c>
      <c r="F61" s="288">
        <f>E131</f>
        <v>6</v>
      </c>
      <c r="G61" s="288">
        <f t="shared" si="6"/>
        <v>12.5</v>
      </c>
      <c r="H61" s="288">
        <f>G131</f>
        <v>7</v>
      </c>
      <c r="I61" s="284">
        <f t="shared" si="5"/>
        <v>56.000000000000007</v>
      </c>
    </row>
    <row r="62" spans="2:9">
      <c r="B62" s="287" t="s">
        <v>21</v>
      </c>
      <c r="C62" s="287"/>
      <c r="D62" s="288">
        <f>C134+C254-C137</f>
        <v>5022</v>
      </c>
      <c r="E62" s="288">
        <f>D134+D254-D137</f>
        <v>1405.2</v>
      </c>
      <c r="F62" s="288">
        <f>E134+E254-E137</f>
        <v>1160.23</v>
      </c>
      <c r="G62" s="288">
        <f t="shared" si="6"/>
        <v>2565.4300000000003</v>
      </c>
      <c r="H62" s="288">
        <f>G134+G254-G137</f>
        <v>1697.35</v>
      </c>
      <c r="I62" s="284">
        <f t="shared" si="5"/>
        <v>66.162397726696881</v>
      </c>
    </row>
    <row r="63" spans="2:9">
      <c r="B63" s="287" t="s">
        <v>20</v>
      </c>
      <c r="C63" s="287"/>
      <c r="D63" s="288">
        <f>C141+C296</f>
        <v>64854.34</v>
      </c>
      <c r="E63" s="288">
        <f>D141+D296</f>
        <v>20126.250000000004</v>
      </c>
      <c r="F63" s="288">
        <f>E141+E296</f>
        <v>13197.759999999998</v>
      </c>
      <c r="G63" s="288">
        <f t="shared" si="6"/>
        <v>33324.01</v>
      </c>
      <c r="H63" s="288">
        <f>G141+G296</f>
        <v>26267.639999999996</v>
      </c>
      <c r="I63" s="284">
        <f t="shared" si="5"/>
        <v>78.824967343365927</v>
      </c>
    </row>
    <row r="64" spans="2:9">
      <c r="B64" s="287" t="s">
        <v>19</v>
      </c>
      <c r="C64" s="287"/>
      <c r="D64" s="288">
        <f>C153</f>
        <v>2808</v>
      </c>
      <c r="E64" s="288">
        <f>D153</f>
        <v>734.9</v>
      </c>
      <c r="F64" s="288">
        <f>E153</f>
        <v>859.6</v>
      </c>
      <c r="G64" s="288">
        <f t="shared" si="6"/>
        <v>1594.5</v>
      </c>
      <c r="H64" s="288">
        <f>G153</f>
        <v>1022.53</v>
      </c>
      <c r="I64" s="284">
        <f t="shared" si="5"/>
        <v>64.1285669488868</v>
      </c>
    </row>
    <row r="65" spans="2:9">
      <c r="B65" s="287" t="s">
        <v>18</v>
      </c>
      <c r="C65" s="287"/>
      <c r="D65" s="288">
        <f>C159-C162+C259</f>
        <v>7689</v>
      </c>
      <c r="E65" s="288">
        <f>D159-D162+D259</f>
        <v>1973.4</v>
      </c>
      <c r="F65" s="288">
        <f>E159-E162+E259</f>
        <v>2225.5</v>
      </c>
      <c r="G65" s="288">
        <f t="shared" si="6"/>
        <v>4198.8999999999996</v>
      </c>
      <c r="H65" s="288">
        <f>G159-G162+G259</f>
        <v>2366.5699999999997</v>
      </c>
      <c r="I65" s="284">
        <f t="shared" si="5"/>
        <v>56.361666150658507</v>
      </c>
    </row>
    <row r="66" spans="2:9">
      <c r="B66" s="287" t="s">
        <v>17</v>
      </c>
      <c r="C66" s="287"/>
      <c r="D66" s="288">
        <f>C173-C176+C266+C324</f>
        <v>16940.03</v>
      </c>
      <c r="E66" s="288">
        <f>D173-D176+D266+D324</f>
        <v>3279.03</v>
      </c>
      <c r="F66" s="288">
        <f>E173-E176+E266+E324</f>
        <v>5588.1</v>
      </c>
      <c r="G66" s="288">
        <f t="shared" si="6"/>
        <v>8867.130000000001</v>
      </c>
      <c r="H66" s="288">
        <f>G173-G176+G266+G324</f>
        <v>4228.53</v>
      </c>
      <c r="I66" s="284">
        <f t="shared" si="5"/>
        <v>47.68769601889224</v>
      </c>
    </row>
    <row r="67" spans="2:9">
      <c r="B67" s="287" t="s">
        <v>16</v>
      </c>
      <c r="C67" s="287"/>
      <c r="D67" s="288">
        <f>C186+C327</f>
        <v>19850.07</v>
      </c>
      <c r="E67" s="288">
        <f>D186+D327</f>
        <v>5321.07</v>
      </c>
      <c r="F67" s="288">
        <f>E186+E327</f>
        <v>6815.25</v>
      </c>
      <c r="G67" s="288">
        <f t="shared" si="6"/>
        <v>12136.32</v>
      </c>
      <c r="H67" s="288">
        <f>G186+G327</f>
        <v>5276.42</v>
      </c>
      <c r="I67" s="284">
        <f t="shared" si="5"/>
        <v>43.47627616938248</v>
      </c>
    </row>
    <row r="68" spans="2:9">
      <c r="B68" s="287" t="s">
        <v>15</v>
      </c>
      <c r="C68" s="287"/>
      <c r="D68" s="288">
        <f>C194</f>
        <v>3512</v>
      </c>
      <c r="E68" s="288">
        <f>D194</f>
        <v>750</v>
      </c>
      <c r="F68" s="288">
        <f>E194</f>
        <v>900</v>
      </c>
      <c r="G68" s="288">
        <f t="shared" si="6"/>
        <v>1650</v>
      </c>
      <c r="H68" s="288">
        <f>G194</f>
        <v>808.14</v>
      </c>
      <c r="I68" s="284">
        <f t="shared" si="5"/>
        <v>48.978181818181817</v>
      </c>
    </row>
    <row r="69" spans="2:9">
      <c r="B69" s="287" t="s">
        <v>14</v>
      </c>
      <c r="C69" s="287"/>
      <c r="D69" s="288">
        <f>C200</f>
        <v>3907</v>
      </c>
      <c r="E69" s="288">
        <f>D200</f>
        <v>931.4</v>
      </c>
      <c r="F69" s="288">
        <f>E200</f>
        <v>950.6</v>
      </c>
      <c r="G69" s="288">
        <f t="shared" si="6"/>
        <v>1882</v>
      </c>
      <c r="H69" s="288">
        <f>G200</f>
        <v>1439.76</v>
      </c>
      <c r="I69" s="284">
        <f t="shared" si="5"/>
        <v>76.501594048884172</v>
      </c>
    </row>
    <row r="70" spans="2:9">
      <c r="B70" s="287" t="s">
        <v>13</v>
      </c>
      <c r="C70" s="287"/>
      <c r="D70" s="288">
        <f>C204</f>
        <v>28860</v>
      </c>
      <c r="E70" s="288">
        <f>D204</f>
        <v>8452</v>
      </c>
      <c r="F70" s="288">
        <f>E204</f>
        <v>10950</v>
      </c>
      <c r="G70" s="288">
        <f t="shared" si="6"/>
        <v>19402</v>
      </c>
      <c r="H70" s="288">
        <f>G204</f>
        <v>12090.35</v>
      </c>
      <c r="I70" s="284">
        <f t="shared" si="5"/>
        <v>62.314967529120715</v>
      </c>
    </row>
    <row r="71" spans="2:9">
      <c r="B71" s="287" t="s">
        <v>12</v>
      </c>
      <c r="C71" s="287"/>
      <c r="D71" s="288">
        <f t="shared" ref="D71:F72" si="7">C210</f>
        <v>30</v>
      </c>
      <c r="E71" s="288">
        <f t="shared" si="7"/>
        <v>11</v>
      </c>
      <c r="F71" s="288">
        <f t="shared" si="7"/>
        <v>5</v>
      </c>
      <c r="G71" s="288">
        <f t="shared" si="6"/>
        <v>16</v>
      </c>
      <c r="H71" s="288">
        <f>G210</f>
        <v>10.130000000000001</v>
      </c>
      <c r="I71" s="284">
        <f t="shared" si="5"/>
        <v>63.312500000000007</v>
      </c>
    </row>
    <row r="72" spans="2:9">
      <c r="B72" s="287" t="s">
        <v>11</v>
      </c>
      <c r="C72" s="287"/>
      <c r="D72" s="288">
        <f t="shared" si="7"/>
        <v>3193</v>
      </c>
      <c r="E72" s="288">
        <f t="shared" si="7"/>
        <v>79.04000000000002</v>
      </c>
      <c r="F72" s="288">
        <f t="shared" si="7"/>
        <v>1040</v>
      </c>
      <c r="G72" s="288">
        <f t="shared" si="6"/>
        <v>1119.04</v>
      </c>
      <c r="H72" s="288">
        <f>G211</f>
        <v>100.57</v>
      </c>
      <c r="I72" s="284">
        <f t="shared" si="5"/>
        <v>8.987167572204747</v>
      </c>
    </row>
    <row r="83" spans="1:8">
      <c r="B83" s="261" t="s">
        <v>301</v>
      </c>
      <c r="C83" s="289"/>
      <c r="D83" s="289"/>
      <c r="E83" s="289"/>
      <c r="F83" s="289"/>
      <c r="G83" s="289"/>
    </row>
    <row r="84" spans="1:8">
      <c r="G84" t="s">
        <v>76</v>
      </c>
    </row>
    <row r="85" spans="1:8">
      <c r="A85" s="8" t="s">
        <v>36</v>
      </c>
      <c r="B85" s="52" t="s">
        <v>35</v>
      </c>
      <c r="C85" s="48" t="s">
        <v>71</v>
      </c>
      <c r="D85" s="48" t="s">
        <v>71</v>
      </c>
      <c r="E85" s="48" t="s">
        <v>71</v>
      </c>
      <c r="F85" s="60" t="s">
        <v>71</v>
      </c>
      <c r="G85" s="290" t="s">
        <v>34</v>
      </c>
      <c r="H85" s="291"/>
    </row>
    <row r="86" spans="1:8" ht="15">
      <c r="A86" s="47" t="s">
        <v>32</v>
      </c>
      <c r="B86" s="53"/>
      <c r="C86" s="49" t="s">
        <v>77</v>
      </c>
      <c r="D86" s="49" t="s">
        <v>86</v>
      </c>
      <c r="E86" s="49" t="s">
        <v>313</v>
      </c>
      <c r="F86" s="61" t="s">
        <v>314</v>
      </c>
      <c r="G86" s="292" t="s">
        <v>294</v>
      </c>
      <c r="H86" s="293" t="s">
        <v>33</v>
      </c>
    </row>
    <row r="87" spans="1:8">
      <c r="A87" s="55"/>
      <c r="B87" s="54"/>
      <c r="C87" s="50" t="s">
        <v>245</v>
      </c>
      <c r="D87" s="50" t="s">
        <v>245</v>
      </c>
      <c r="E87" s="50" t="s">
        <v>245</v>
      </c>
      <c r="F87" s="62" t="s">
        <v>245</v>
      </c>
      <c r="G87" s="294">
        <v>2010</v>
      </c>
      <c r="H87" s="51"/>
    </row>
    <row r="88" spans="1:8">
      <c r="A88" s="6" t="s">
        <v>31</v>
      </c>
      <c r="B88" s="6" t="s">
        <v>30</v>
      </c>
      <c r="C88" s="6">
        <v>1</v>
      </c>
      <c r="D88" s="6">
        <v>2</v>
      </c>
      <c r="E88" s="6">
        <v>3</v>
      </c>
      <c r="F88" s="51" t="s">
        <v>295</v>
      </c>
      <c r="G88" s="4">
        <v>5</v>
      </c>
      <c r="H88" s="295" t="s">
        <v>297</v>
      </c>
    </row>
    <row r="89" spans="1:8">
      <c r="A89" s="4">
        <v>1</v>
      </c>
      <c r="B89" s="16" t="s">
        <v>50</v>
      </c>
      <c r="C89" s="12">
        <f>C90+C91+C92+C93+C94+C95+C96+C97+C98+C99+C100+C101+C102+C103</f>
        <v>83460</v>
      </c>
      <c r="D89" s="12">
        <f>D90+D91+D92+D93+D94+D95+D96+D97+D98+D99+D100+D101+D102+D103</f>
        <v>22803.66</v>
      </c>
      <c r="E89" s="12">
        <f>E90+E91+E92+E93+E94+E95+E96+E97+E98+E99+E100+E101+E102+E103</f>
        <v>25996.9</v>
      </c>
      <c r="F89" s="12">
        <f>F90+F91+F92+F93+F94+F95+F96+F97+F98+F99+F100+F101+F102+F103</f>
        <v>48800.56</v>
      </c>
      <c r="G89" s="12">
        <f>G90+G91+G92+G93+G94+G95+G96+G97+G98+G99+G100+G101+G102+G103</f>
        <v>30155.299999999996</v>
      </c>
      <c r="H89" s="18">
        <f>G89/F89*100</f>
        <v>61.792938441690005</v>
      </c>
    </row>
    <row r="90" spans="1:8">
      <c r="A90" s="3"/>
      <c r="B90" s="9" t="s">
        <v>51</v>
      </c>
      <c r="C90" s="11">
        <v>418</v>
      </c>
      <c r="D90" s="11">
        <v>130</v>
      </c>
      <c r="E90" s="11">
        <v>97</v>
      </c>
      <c r="F90" s="11">
        <f>D90+E90</f>
        <v>227</v>
      </c>
      <c r="G90" s="11">
        <v>237.96</v>
      </c>
      <c r="H90" s="45">
        <f>G90/F90*100</f>
        <v>104.82819383259911</v>
      </c>
    </row>
    <row r="91" spans="1:8">
      <c r="A91" s="3"/>
      <c r="B91" s="9" t="s">
        <v>78</v>
      </c>
      <c r="C91" s="11">
        <v>0</v>
      </c>
      <c r="D91" s="11">
        <v>0</v>
      </c>
      <c r="E91" s="11">
        <v>0</v>
      </c>
      <c r="F91" s="11">
        <f t="shared" ref="F91:F103" si="8">D91+E91</f>
        <v>0</v>
      </c>
      <c r="G91" s="11">
        <v>0</v>
      </c>
      <c r="H91" s="45">
        <v>0</v>
      </c>
    </row>
    <row r="92" spans="1:8">
      <c r="A92" s="3"/>
      <c r="B92" s="9" t="s">
        <v>52</v>
      </c>
      <c r="C92" s="11">
        <v>17500</v>
      </c>
      <c r="D92" s="11">
        <v>5900</v>
      </c>
      <c r="E92" s="11">
        <v>5720</v>
      </c>
      <c r="F92" s="11">
        <f t="shared" si="8"/>
        <v>11620</v>
      </c>
      <c r="G92" s="11">
        <v>8374.8799999999992</v>
      </c>
      <c r="H92" s="45">
        <f t="shared" ref="H92:H99" si="9">G92/F92*100</f>
        <v>72.072977624784855</v>
      </c>
    </row>
    <row r="93" spans="1:8">
      <c r="A93" s="3"/>
      <c r="B93" s="9" t="s">
        <v>53</v>
      </c>
      <c r="C93" s="11">
        <v>11270</v>
      </c>
      <c r="D93" s="11">
        <v>2849</v>
      </c>
      <c r="E93" s="11">
        <v>4580</v>
      </c>
      <c r="F93" s="11">
        <f t="shared" si="8"/>
        <v>7429</v>
      </c>
      <c r="G93" s="11">
        <v>3552.66</v>
      </c>
      <c r="H93" s="45">
        <f t="shared" si="9"/>
        <v>47.821510297482831</v>
      </c>
    </row>
    <row r="94" spans="1:8">
      <c r="A94" s="3"/>
      <c r="B94" s="9" t="s">
        <v>54</v>
      </c>
      <c r="C94" s="11">
        <v>250</v>
      </c>
      <c r="D94" s="11">
        <v>90</v>
      </c>
      <c r="E94" s="11">
        <v>100</v>
      </c>
      <c r="F94" s="11">
        <f t="shared" si="8"/>
        <v>190</v>
      </c>
      <c r="G94" s="11">
        <v>104.58</v>
      </c>
      <c r="H94" s="45">
        <f t="shared" si="9"/>
        <v>55.042105263157893</v>
      </c>
    </row>
    <row r="95" spans="1:8">
      <c r="A95" s="3"/>
      <c r="B95" s="9" t="s">
        <v>55</v>
      </c>
      <c r="C95" s="11">
        <v>4900</v>
      </c>
      <c r="D95" s="11">
        <v>1210</v>
      </c>
      <c r="E95" s="11">
        <v>1450</v>
      </c>
      <c r="F95" s="11">
        <f t="shared" si="8"/>
        <v>2660</v>
      </c>
      <c r="G95" s="11">
        <v>1410.59</v>
      </c>
      <c r="H95" s="45">
        <f t="shared" si="9"/>
        <v>53.029699248120302</v>
      </c>
    </row>
    <row r="96" spans="1:8">
      <c r="A96" s="3"/>
      <c r="B96" s="9" t="s">
        <v>56</v>
      </c>
      <c r="C96" s="11">
        <v>330</v>
      </c>
      <c r="D96" s="11">
        <v>80</v>
      </c>
      <c r="E96" s="11">
        <v>110</v>
      </c>
      <c r="F96" s="11">
        <f t="shared" si="8"/>
        <v>190</v>
      </c>
      <c r="G96" s="11">
        <v>90.73</v>
      </c>
      <c r="H96" s="45">
        <f t="shared" si="9"/>
        <v>47.752631578947366</v>
      </c>
    </row>
    <row r="97" spans="1:8">
      <c r="A97" s="3"/>
      <c r="B97" s="9" t="s">
        <v>57</v>
      </c>
      <c r="C97" s="11">
        <v>750</v>
      </c>
      <c r="D97" s="11">
        <v>200</v>
      </c>
      <c r="E97" s="11">
        <v>250</v>
      </c>
      <c r="F97" s="11">
        <f t="shared" si="8"/>
        <v>450</v>
      </c>
      <c r="G97" s="11">
        <v>257.75</v>
      </c>
      <c r="H97" s="45">
        <f t="shared" si="9"/>
        <v>57.277777777777786</v>
      </c>
    </row>
    <row r="98" spans="1:8">
      <c r="A98" s="3"/>
      <c r="B98" s="9" t="s">
        <v>58</v>
      </c>
      <c r="C98" s="11">
        <v>2050</v>
      </c>
      <c r="D98" s="11">
        <v>550</v>
      </c>
      <c r="E98" s="11">
        <v>800</v>
      </c>
      <c r="F98" s="11">
        <f t="shared" si="8"/>
        <v>1350</v>
      </c>
      <c r="G98" s="11">
        <v>444.28</v>
      </c>
      <c r="H98" s="45">
        <f t="shared" si="9"/>
        <v>32.909629629629627</v>
      </c>
    </row>
    <row r="99" spans="1:8">
      <c r="A99" s="3"/>
      <c r="B99" s="9" t="s">
        <v>59</v>
      </c>
      <c r="C99" s="11">
        <v>700</v>
      </c>
      <c r="D99" s="11">
        <v>150</v>
      </c>
      <c r="E99" s="11">
        <v>250</v>
      </c>
      <c r="F99" s="11">
        <f t="shared" si="8"/>
        <v>400</v>
      </c>
      <c r="G99" s="11">
        <v>193.2</v>
      </c>
      <c r="H99" s="45">
        <f t="shared" si="9"/>
        <v>48.3</v>
      </c>
    </row>
    <row r="100" spans="1:8">
      <c r="A100" s="3"/>
      <c r="B100" s="9" t="s">
        <v>132</v>
      </c>
      <c r="C100" s="11">
        <v>0</v>
      </c>
      <c r="D100" s="11">
        <v>0</v>
      </c>
      <c r="E100" s="11">
        <v>0</v>
      </c>
      <c r="F100" s="11">
        <f t="shared" si="8"/>
        <v>0</v>
      </c>
      <c r="G100" s="11">
        <v>0</v>
      </c>
      <c r="H100" s="45">
        <v>0</v>
      </c>
    </row>
    <row r="101" spans="1:8">
      <c r="A101" s="3"/>
      <c r="B101" s="9" t="s">
        <v>67</v>
      </c>
      <c r="C101" s="11">
        <v>170</v>
      </c>
      <c r="D101" s="11">
        <v>15.66</v>
      </c>
      <c r="E101" s="11">
        <v>89.9</v>
      </c>
      <c r="F101" s="11">
        <f t="shared" si="8"/>
        <v>105.56</v>
      </c>
      <c r="G101" s="11">
        <v>27.65</v>
      </c>
      <c r="H101" s="45">
        <f>G101/F101*100</f>
        <v>26.19363395225464</v>
      </c>
    </row>
    <row r="102" spans="1:8">
      <c r="A102" s="3"/>
      <c r="B102" s="9" t="s">
        <v>60</v>
      </c>
      <c r="C102" s="11">
        <v>45000</v>
      </c>
      <c r="D102" s="11">
        <v>11591</v>
      </c>
      <c r="E102" s="11">
        <v>12500</v>
      </c>
      <c r="F102" s="11">
        <f t="shared" si="8"/>
        <v>24091</v>
      </c>
      <c r="G102" s="11">
        <v>15409.74</v>
      </c>
      <c r="H102" s="45">
        <f>G102/F102*100</f>
        <v>63.964717114275039</v>
      </c>
    </row>
    <row r="103" spans="1:8">
      <c r="A103" s="3"/>
      <c r="B103" s="9" t="s">
        <v>61</v>
      </c>
      <c r="C103" s="11">
        <v>122</v>
      </c>
      <c r="D103" s="11">
        <v>38</v>
      </c>
      <c r="E103" s="11">
        <v>50</v>
      </c>
      <c r="F103" s="11">
        <f t="shared" si="8"/>
        <v>88</v>
      </c>
      <c r="G103" s="11">
        <v>51.28</v>
      </c>
      <c r="H103" s="45">
        <f>G103/F103*100</f>
        <v>58.272727272727273</v>
      </c>
    </row>
    <row r="104" spans="1:8">
      <c r="A104" s="4">
        <v>2</v>
      </c>
      <c r="B104" s="16" t="s">
        <v>29</v>
      </c>
      <c r="C104" s="12">
        <f>C105+C106</f>
        <v>58192</v>
      </c>
      <c r="D104" s="12">
        <f>D105+D106</f>
        <v>16798</v>
      </c>
      <c r="E104" s="12">
        <f>E105+E106</f>
        <v>11704</v>
      </c>
      <c r="F104" s="12">
        <f>F105+F106</f>
        <v>28502</v>
      </c>
      <c r="G104" s="12">
        <f>G105+G106</f>
        <v>22898.6</v>
      </c>
      <c r="H104" s="18">
        <f>G104/F104*100</f>
        <v>80.340326994596865</v>
      </c>
    </row>
    <row r="105" spans="1:8">
      <c r="A105" s="3"/>
      <c r="B105" s="9" t="s">
        <v>62</v>
      </c>
      <c r="C105" s="11">
        <v>57933</v>
      </c>
      <c r="D105" s="11">
        <v>16749</v>
      </c>
      <c r="E105" s="11">
        <v>11634</v>
      </c>
      <c r="F105" s="11">
        <f>D105+E105</f>
        <v>28383</v>
      </c>
      <c r="G105" s="11">
        <v>22779.599999999999</v>
      </c>
      <c r="H105" s="45">
        <f>G105/F105*100</f>
        <v>80.257900856146279</v>
      </c>
    </row>
    <row r="106" spans="1:8">
      <c r="A106" s="3"/>
      <c r="B106" s="9" t="s">
        <v>63</v>
      </c>
      <c r="C106" s="11">
        <v>259</v>
      </c>
      <c r="D106" s="11">
        <v>49</v>
      </c>
      <c r="E106" s="11">
        <v>70</v>
      </c>
      <c r="F106" s="11">
        <f>D106+E106</f>
        <v>119</v>
      </c>
      <c r="G106" s="11">
        <v>119</v>
      </c>
      <c r="H106" s="45">
        <f t="shared" ref="H106:H122" si="10">G106/F106*100</f>
        <v>100</v>
      </c>
    </row>
    <row r="107" spans="1:8">
      <c r="A107" s="4">
        <v>3</v>
      </c>
      <c r="B107" s="16" t="s">
        <v>28</v>
      </c>
      <c r="C107" s="12">
        <f>C110+C111+C112+C108+C113+C114+C109</f>
        <v>15244</v>
      </c>
      <c r="D107" s="12">
        <f>D110+D111+D112+D108+D113+D114+D109</f>
        <v>2631.4</v>
      </c>
      <c r="E107" s="12">
        <f>E110+E111+E112+E108+E113+E114+E109</f>
        <v>6466.1</v>
      </c>
      <c r="F107" s="12">
        <f>F110+F111+F112+F108+F113+F114+F109</f>
        <v>9097.5</v>
      </c>
      <c r="G107" s="12">
        <f>G110+G111+G112+G108+G113+G114+G109</f>
        <v>4417.8600000000006</v>
      </c>
      <c r="H107" s="18">
        <f t="shared" si="10"/>
        <v>48.561253091508661</v>
      </c>
    </row>
    <row r="108" spans="1:8">
      <c r="A108" s="4"/>
      <c r="B108" s="58" t="s">
        <v>302</v>
      </c>
      <c r="C108" s="59">
        <v>323</v>
      </c>
      <c r="D108" s="59">
        <v>0</v>
      </c>
      <c r="E108" s="59">
        <v>87</v>
      </c>
      <c r="F108" s="11">
        <f t="shared" ref="F108:F115" si="11">D108+E108</f>
        <v>87</v>
      </c>
      <c r="G108" s="59">
        <v>0</v>
      </c>
      <c r="H108" s="45">
        <v>0</v>
      </c>
    </row>
    <row r="109" spans="1:8">
      <c r="A109" s="4"/>
      <c r="B109" s="58" t="s">
        <v>303</v>
      </c>
      <c r="C109" s="59">
        <v>363</v>
      </c>
      <c r="D109" s="59">
        <v>0</v>
      </c>
      <c r="E109" s="59">
        <v>180</v>
      </c>
      <c r="F109" s="11">
        <f t="shared" si="11"/>
        <v>180</v>
      </c>
      <c r="G109" s="59">
        <v>0</v>
      </c>
      <c r="H109" s="45">
        <v>0</v>
      </c>
    </row>
    <row r="110" spans="1:8">
      <c r="A110" s="3"/>
      <c r="B110" s="9" t="s">
        <v>64</v>
      </c>
      <c r="C110" s="11">
        <v>11000</v>
      </c>
      <c r="D110" s="11">
        <v>1721</v>
      </c>
      <c r="E110" s="11">
        <v>5079</v>
      </c>
      <c r="F110" s="11">
        <f t="shared" si="11"/>
        <v>6800</v>
      </c>
      <c r="G110" s="11">
        <v>3106</v>
      </c>
      <c r="H110" s="45">
        <f t="shared" si="10"/>
        <v>45.676470588235297</v>
      </c>
    </row>
    <row r="111" spans="1:8">
      <c r="A111" s="3"/>
      <c r="B111" s="9" t="s">
        <v>65</v>
      </c>
      <c r="C111" s="11">
        <v>330</v>
      </c>
      <c r="D111" s="11">
        <v>44.2</v>
      </c>
      <c r="E111" s="11">
        <v>125.8</v>
      </c>
      <c r="F111" s="11">
        <f t="shared" si="11"/>
        <v>170</v>
      </c>
      <c r="G111" s="11">
        <v>62.26</v>
      </c>
      <c r="H111" s="45">
        <f t="shared" si="10"/>
        <v>36.623529411764707</v>
      </c>
    </row>
    <row r="112" spans="1:8">
      <c r="A112" s="3"/>
      <c r="B112" s="9" t="s">
        <v>66</v>
      </c>
      <c r="C112" s="11">
        <v>150</v>
      </c>
      <c r="D112" s="11">
        <v>18.8</v>
      </c>
      <c r="E112" s="11">
        <v>41.2</v>
      </c>
      <c r="F112" s="11">
        <f t="shared" si="11"/>
        <v>60</v>
      </c>
      <c r="G112" s="11">
        <v>40.799999999999997</v>
      </c>
      <c r="H112" s="45">
        <f t="shared" si="10"/>
        <v>68</v>
      </c>
    </row>
    <row r="113" spans="1:8">
      <c r="A113" s="3"/>
      <c r="B113" s="9" t="s">
        <v>82</v>
      </c>
      <c r="C113" s="11">
        <v>320</v>
      </c>
      <c r="D113" s="11">
        <v>120</v>
      </c>
      <c r="E113" s="11">
        <v>120</v>
      </c>
      <c r="F113" s="11">
        <f t="shared" si="11"/>
        <v>240</v>
      </c>
      <c r="G113" s="11">
        <v>187.7</v>
      </c>
      <c r="H113" s="45">
        <f t="shared" si="10"/>
        <v>78.208333333333329</v>
      </c>
    </row>
    <row r="114" spans="1:8">
      <c r="A114" s="3"/>
      <c r="B114" s="9" t="s">
        <v>299</v>
      </c>
      <c r="C114" s="11">
        <v>2758</v>
      </c>
      <c r="D114" s="11">
        <v>727.4</v>
      </c>
      <c r="E114" s="11">
        <v>833.1</v>
      </c>
      <c r="F114" s="11">
        <f t="shared" si="11"/>
        <v>1560.5</v>
      </c>
      <c r="G114" s="11">
        <v>1021.1</v>
      </c>
      <c r="H114" s="45">
        <f t="shared" si="10"/>
        <v>65.434155719320728</v>
      </c>
    </row>
    <row r="115" spans="1:8">
      <c r="A115" s="4">
        <v>4</v>
      </c>
      <c r="B115" s="303" t="s">
        <v>300</v>
      </c>
      <c r="C115" s="12">
        <v>1954</v>
      </c>
      <c r="D115" s="12">
        <v>0</v>
      </c>
      <c r="E115" s="12">
        <v>980</v>
      </c>
      <c r="F115" s="11">
        <f t="shared" si="11"/>
        <v>980</v>
      </c>
      <c r="G115" s="12">
        <v>418.67</v>
      </c>
      <c r="H115" s="45">
        <f t="shared" si="10"/>
        <v>42.721428571428568</v>
      </c>
    </row>
    <row r="116" spans="1:8">
      <c r="A116" s="23" t="s">
        <v>26</v>
      </c>
      <c r="B116" s="23" t="s">
        <v>25</v>
      </c>
      <c r="C116" s="24">
        <f>C89+C104+C107+C115</f>
        <v>158850</v>
      </c>
      <c r="D116" s="24">
        <f>D89+D104+D107+D115</f>
        <v>42233.060000000005</v>
      </c>
      <c r="E116" s="24">
        <f>E89+E104+E107+E115</f>
        <v>45147</v>
      </c>
      <c r="F116" s="24">
        <f>F89+F104+F107+F115</f>
        <v>87380.06</v>
      </c>
      <c r="G116" s="24">
        <f>G89+G104+G107+G115</f>
        <v>57890.429999999993</v>
      </c>
      <c r="H116" s="24">
        <f t="shared" si="10"/>
        <v>66.25130493158278</v>
      </c>
    </row>
    <row r="117" spans="1:8">
      <c r="A117" s="4">
        <v>1</v>
      </c>
      <c r="B117" s="16" t="s">
        <v>24</v>
      </c>
      <c r="C117" s="12">
        <f>C118+C119+C120</f>
        <v>7355</v>
      </c>
      <c r="D117" s="12">
        <f>D118+D119+D120</f>
        <v>1591.5</v>
      </c>
      <c r="E117" s="12">
        <f>E118+E119+E120</f>
        <v>2065.12</v>
      </c>
      <c r="F117" s="12">
        <f>F118+F119+F120</f>
        <v>3656.62</v>
      </c>
      <c r="G117" s="12">
        <f>G118+G119+G120</f>
        <v>2078.86</v>
      </c>
      <c r="H117" s="18">
        <f t="shared" si="10"/>
        <v>56.851956178109845</v>
      </c>
    </row>
    <row r="118" spans="1:8">
      <c r="A118" s="3"/>
      <c r="B118" s="10" t="s">
        <v>37</v>
      </c>
      <c r="C118" s="11">
        <v>4800</v>
      </c>
      <c r="D118" s="11">
        <v>1178</v>
      </c>
      <c r="E118" s="11">
        <v>1369</v>
      </c>
      <c r="F118" s="11">
        <f>D118+E118</f>
        <v>2547</v>
      </c>
      <c r="G118" s="11">
        <v>1408.4</v>
      </c>
      <c r="H118" s="45">
        <f t="shared" si="10"/>
        <v>55.296427169218688</v>
      </c>
    </row>
    <row r="119" spans="1:8">
      <c r="A119" s="3"/>
      <c r="B119" s="10" t="s">
        <v>38</v>
      </c>
      <c r="C119" s="11">
        <v>2575</v>
      </c>
      <c r="D119" s="11">
        <v>420</v>
      </c>
      <c r="E119" s="11">
        <v>700.62</v>
      </c>
      <c r="F119" s="11">
        <f>D119+E119</f>
        <v>1120.6199999999999</v>
      </c>
      <c r="G119" s="11">
        <v>676.82</v>
      </c>
      <c r="H119" s="45">
        <f t="shared" si="10"/>
        <v>60.396923131837745</v>
      </c>
    </row>
    <row r="120" spans="1:8">
      <c r="A120" s="3"/>
      <c r="B120" s="10" t="s">
        <v>48</v>
      </c>
      <c r="C120" s="11">
        <v>-20</v>
      </c>
      <c r="D120" s="11">
        <v>-6.5</v>
      </c>
      <c r="E120" s="11">
        <v>-4.5</v>
      </c>
      <c r="F120" s="11">
        <f>D120+E120</f>
        <v>-11</v>
      </c>
      <c r="G120" s="11">
        <v>-6.36</v>
      </c>
      <c r="H120" s="45">
        <f t="shared" si="10"/>
        <v>57.818181818181827</v>
      </c>
    </row>
    <row r="121" spans="1:8">
      <c r="A121" s="3"/>
      <c r="B121" s="67" t="s">
        <v>24</v>
      </c>
      <c r="C121" s="63">
        <v>7355</v>
      </c>
      <c r="D121" s="63">
        <v>1591.5</v>
      </c>
      <c r="E121" s="63">
        <v>2065.12</v>
      </c>
      <c r="F121" s="11">
        <f>D121+E121</f>
        <v>3656.62</v>
      </c>
      <c r="G121" s="63">
        <v>2078.86</v>
      </c>
      <c r="H121" s="296">
        <f t="shared" si="10"/>
        <v>56.851956178109845</v>
      </c>
    </row>
    <row r="122" spans="1:8">
      <c r="A122" s="4">
        <v>2</v>
      </c>
      <c r="B122" s="16" t="s">
        <v>23</v>
      </c>
      <c r="C122" s="12">
        <f>C123+C124+C125</f>
        <v>724</v>
      </c>
      <c r="D122" s="12">
        <f>D123+D124+D125</f>
        <v>112</v>
      </c>
      <c r="E122" s="12">
        <f>E123+E124+E125</f>
        <v>220</v>
      </c>
      <c r="F122" s="12">
        <f>F123+F124+F125</f>
        <v>332</v>
      </c>
      <c r="G122" s="12">
        <f>G123+G124+G125</f>
        <v>247</v>
      </c>
      <c r="H122" s="18">
        <f t="shared" si="10"/>
        <v>74.397590361445793</v>
      </c>
    </row>
    <row r="123" spans="1:8">
      <c r="A123" s="4"/>
      <c r="B123" s="10" t="s">
        <v>89</v>
      </c>
      <c r="C123" s="59">
        <v>100</v>
      </c>
      <c r="D123" s="59">
        <v>0</v>
      </c>
      <c r="E123" s="59">
        <v>20</v>
      </c>
      <c r="F123" s="11">
        <f t="shared" ref="F123:F128" si="12">D123+E123</f>
        <v>20</v>
      </c>
      <c r="G123" s="59">
        <v>0</v>
      </c>
      <c r="H123" s="45">
        <v>0</v>
      </c>
    </row>
    <row r="124" spans="1:8">
      <c r="A124" s="3"/>
      <c r="B124" s="10" t="s">
        <v>41</v>
      </c>
      <c r="C124" s="20">
        <v>424</v>
      </c>
      <c r="D124" s="20">
        <v>112</v>
      </c>
      <c r="E124" s="20">
        <v>100</v>
      </c>
      <c r="F124" s="11">
        <f t="shared" si="12"/>
        <v>212</v>
      </c>
      <c r="G124" s="20">
        <v>147</v>
      </c>
      <c r="H124" s="45">
        <f>G124/F124*100</f>
        <v>69.339622641509436</v>
      </c>
    </row>
    <row r="125" spans="1:8">
      <c r="A125" s="3"/>
      <c r="B125" s="16" t="s">
        <v>79</v>
      </c>
      <c r="C125" s="20">
        <v>200</v>
      </c>
      <c r="D125" s="20">
        <v>0</v>
      </c>
      <c r="E125" s="20">
        <v>100</v>
      </c>
      <c r="F125" s="11">
        <f t="shared" si="12"/>
        <v>100</v>
      </c>
      <c r="G125" s="20">
        <v>100</v>
      </c>
      <c r="H125" s="45">
        <f>G125/F125*100</f>
        <v>100</v>
      </c>
    </row>
    <row r="126" spans="1:8">
      <c r="A126" s="3"/>
      <c r="B126" s="66" t="s">
        <v>90</v>
      </c>
      <c r="C126" s="65">
        <v>100</v>
      </c>
      <c r="D126" s="65">
        <v>0</v>
      </c>
      <c r="E126" s="65">
        <v>20</v>
      </c>
      <c r="F126" s="63">
        <v>20</v>
      </c>
      <c r="G126" s="65">
        <v>0</v>
      </c>
      <c r="H126" s="45">
        <v>0</v>
      </c>
    </row>
    <row r="127" spans="1:8">
      <c r="A127" s="3"/>
      <c r="B127" s="66" t="s">
        <v>91</v>
      </c>
      <c r="C127" s="65">
        <v>200</v>
      </c>
      <c r="D127" s="65">
        <v>0</v>
      </c>
      <c r="E127" s="65">
        <v>100</v>
      </c>
      <c r="F127" s="63">
        <f t="shared" si="12"/>
        <v>100</v>
      </c>
      <c r="G127" s="65">
        <v>100</v>
      </c>
      <c r="H127" s="45">
        <f>G127/F127*100</f>
        <v>100</v>
      </c>
    </row>
    <row r="128" spans="1:8">
      <c r="A128" s="3"/>
      <c r="B128" s="66" t="s">
        <v>92</v>
      </c>
      <c r="C128" s="65">
        <v>424</v>
      </c>
      <c r="D128" s="65">
        <v>112</v>
      </c>
      <c r="E128" s="65">
        <v>100</v>
      </c>
      <c r="F128" s="63">
        <f t="shared" si="12"/>
        <v>212</v>
      </c>
      <c r="G128" s="65">
        <v>147</v>
      </c>
      <c r="H128" s="45">
        <f>G128/F128*100</f>
        <v>69.339622641509436</v>
      </c>
    </row>
    <row r="129" spans="1:8">
      <c r="A129" s="4">
        <v>3</v>
      </c>
      <c r="B129" s="31" t="s">
        <v>73</v>
      </c>
      <c r="C129" s="12">
        <v>3210</v>
      </c>
      <c r="D129" s="12">
        <v>1170</v>
      </c>
      <c r="E129" s="12">
        <v>1200</v>
      </c>
      <c r="F129" s="12">
        <f>D129+E129</f>
        <v>2370</v>
      </c>
      <c r="G129" s="12">
        <v>1570</v>
      </c>
      <c r="H129" s="18">
        <f t="shared" ref="H129:H137" si="13">G129/F129*100</f>
        <v>66.244725738396625</v>
      </c>
    </row>
    <row r="130" spans="1:8">
      <c r="A130" s="4"/>
      <c r="B130" s="67" t="s">
        <v>94</v>
      </c>
      <c r="C130" s="63">
        <v>3210</v>
      </c>
      <c r="D130" s="63">
        <v>1170</v>
      </c>
      <c r="E130" s="63">
        <v>1200</v>
      </c>
      <c r="F130" s="11">
        <f>D130+E130</f>
        <v>2370</v>
      </c>
      <c r="G130" s="63">
        <v>1570</v>
      </c>
      <c r="H130" s="296">
        <f t="shared" si="13"/>
        <v>66.244725738396625</v>
      </c>
    </row>
    <row r="131" spans="1:8">
      <c r="A131" s="4">
        <v>4</v>
      </c>
      <c r="B131" s="16" t="s">
        <v>22</v>
      </c>
      <c r="C131" s="12">
        <f>C132</f>
        <v>20</v>
      </c>
      <c r="D131" s="12">
        <f>D132</f>
        <v>6.5</v>
      </c>
      <c r="E131" s="12">
        <f>E132</f>
        <v>6</v>
      </c>
      <c r="F131" s="12">
        <f>F132</f>
        <v>12.5</v>
      </c>
      <c r="G131" s="12">
        <f>G132</f>
        <v>7</v>
      </c>
      <c r="H131" s="18">
        <f t="shared" si="13"/>
        <v>56.000000000000007</v>
      </c>
    </row>
    <row r="132" spans="1:8">
      <c r="A132" s="3"/>
      <c r="B132" s="10" t="s">
        <v>44</v>
      </c>
      <c r="C132" s="13">
        <v>20</v>
      </c>
      <c r="D132" s="13">
        <v>6.5</v>
      </c>
      <c r="E132" s="13">
        <v>6</v>
      </c>
      <c r="F132" s="11">
        <f>D132+E132</f>
        <v>12.5</v>
      </c>
      <c r="G132" s="13">
        <v>7</v>
      </c>
      <c r="H132" s="45">
        <f t="shared" si="13"/>
        <v>56.000000000000007</v>
      </c>
    </row>
    <row r="133" spans="1:8">
      <c r="A133" s="3"/>
      <c r="B133" s="67" t="s">
        <v>95</v>
      </c>
      <c r="C133" s="68">
        <v>20</v>
      </c>
      <c r="D133" s="68">
        <v>6.5</v>
      </c>
      <c r="E133" s="68">
        <v>6</v>
      </c>
      <c r="F133" s="63">
        <f>D133+E133</f>
        <v>12.5</v>
      </c>
      <c r="G133" s="68">
        <v>7</v>
      </c>
      <c r="H133" s="296">
        <f t="shared" si="13"/>
        <v>56.000000000000007</v>
      </c>
    </row>
    <row r="134" spans="1:8">
      <c r="A134" s="4">
        <v>5</v>
      </c>
      <c r="B134" s="16" t="s">
        <v>21</v>
      </c>
      <c r="C134" s="12">
        <f>C135+C136+C138+C137</f>
        <v>2622</v>
      </c>
      <c r="D134" s="12">
        <f>D135+D136+D138+D137</f>
        <v>627.20000000000005</v>
      </c>
      <c r="E134" s="12">
        <f>E135+E136+E138+E137</f>
        <v>617.23</v>
      </c>
      <c r="F134" s="12">
        <f>F135+F136+F138+F137</f>
        <v>1244.43</v>
      </c>
      <c r="G134" s="12">
        <f>G135+G136+G138+G137</f>
        <v>831.11</v>
      </c>
      <c r="H134" s="18">
        <f t="shared" si="13"/>
        <v>66.786400199288025</v>
      </c>
    </row>
    <row r="135" spans="1:8">
      <c r="A135" s="3"/>
      <c r="B135" s="10" t="s">
        <v>37</v>
      </c>
      <c r="C135" s="13">
        <v>42</v>
      </c>
      <c r="D135" s="13">
        <v>8.6999999999999993</v>
      </c>
      <c r="E135" s="13">
        <v>12.33</v>
      </c>
      <c r="F135" s="11">
        <f t="shared" ref="F135:F140" si="14">D135+E135</f>
        <v>21.03</v>
      </c>
      <c r="G135" s="13">
        <v>9.18</v>
      </c>
      <c r="H135" s="45">
        <f t="shared" si="13"/>
        <v>43.651925820256771</v>
      </c>
    </row>
    <row r="136" spans="1:8">
      <c r="A136" s="3"/>
      <c r="B136" s="10" t="s">
        <v>38</v>
      </c>
      <c r="C136" s="13">
        <v>70</v>
      </c>
      <c r="D136" s="13">
        <v>10.5</v>
      </c>
      <c r="E136" s="13">
        <v>20.9</v>
      </c>
      <c r="F136" s="11">
        <f t="shared" si="14"/>
        <v>31.4</v>
      </c>
      <c r="G136" s="13">
        <v>13.93</v>
      </c>
      <c r="H136" s="45">
        <f t="shared" si="13"/>
        <v>44.363057324840767</v>
      </c>
    </row>
    <row r="137" spans="1:8">
      <c r="A137" s="3"/>
      <c r="B137" s="10" t="s">
        <v>41</v>
      </c>
      <c r="C137" s="13">
        <v>2360</v>
      </c>
      <c r="D137" s="13">
        <v>608</v>
      </c>
      <c r="E137" s="13">
        <v>584</v>
      </c>
      <c r="F137" s="11">
        <f>D137+E137</f>
        <v>1192</v>
      </c>
      <c r="G137" s="13">
        <v>808</v>
      </c>
      <c r="H137" s="45">
        <f t="shared" si="13"/>
        <v>67.785234899328856</v>
      </c>
    </row>
    <row r="138" spans="1:8">
      <c r="A138" s="3"/>
      <c r="B138" s="10" t="s">
        <v>84</v>
      </c>
      <c r="C138" s="13">
        <v>150</v>
      </c>
      <c r="D138" s="13">
        <v>0</v>
      </c>
      <c r="E138" s="13">
        <v>0</v>
      </c>
      <c r="F138" s="11">
        <f t="shared" si="14"/>
        <v>0</v>
      </c>
      <c r="G138" s="13">
        <v>0</v>
      </c>
      <c r="H138" s="45">
        <v>0</v>
      </c>
    </row>
    <row r="139" spans="1:8">
      <c r="A139" s="3"/>
      <c r="B139" s="67" t="s">
        <v>96</v>
      </c>
      <c r="C139" s="68">
        <v>2360</v>
      </c>
      <c r="D139" s="68">
        <v>608</v>
      </c>
      <c r="E139" s="68">
        <v>584</v>
      </c>
      <c r="F139" s="63">
        <f t="shared" si="14"/>
        <v>1192</v>
      </c>
      <c r="G139" s="68">
        <v>808</v>
      </c>
      <c r="H139" s="296">
        <f t="shared" ref="H139:H163" si="15">G139/F139*100</f>
        <v>67.785234899328856</v>
      </c>
    </row>
    <row r="140" spans="1:8">
      <c r="A140" s="3"/>
      <c r="B140" s="67" t="s">
        <v>97</v>
      </c>
      <c r="C140" s="68">
        <v>262</v>
      </c>
      <c r="D140" s="68">
        <v>19.2</v>
      </c>
      <c r="E140" s="68">
        <v>33.229999999999997</v>
      </c>
      <c r="F140" s="63">
        <f t="shared" si="14"/>
        <v>52.429999999999993</v>
      </c>
      <c r="G140" s="68">
        <v>23.11</v>
      </c>
      <c r="H140" s="296">
        <f t="shared" si="15"/>
        <v>44.077818043105097</v>
      </c>
    </row>
    <row r="141" spans="1:8">
      <c r="A141" s="4">
        <v>6</v>
      </c>
      <c r="B141" s="16" t="s">
        <v>20</v>
      </c>
      <c r="C141" s="12">
        <f>C142+C143+C144+C145+C146+C147</f>
        <v>60646</v>
      </c>
      <c r="D141" s="12">
        <f>D142+D143+D144+D145+D146+D147</f>
        <v>18791.550000000003</v>
      </c>
      <c r="E141" s="12">
        <f>E142+E143+E144+E145+E146+E147</f>
        <v>11967.599999999999</v>
      </c>
      <c r="F141" s="12">
        <f>F142+F143+F144+F145+F146+F147</f>
        <v>30759.149999999998</v>
      </c>
      <c r="G141" s="12">
        <f>G142+G143+G144+G145+G146+G147</f>
        <v>25098.859999999997</v>
      </c>
      <c r="H141" s="18">
        <f t="shared" si="15"/>
        <v>81.598028554105042</v>
      </c>
    </row>
    <row r="142" spans="1:8">
      <c r="A142" s="3"/>
      <c r="B142" s="10" t="s">
        <v>37</v>
      </c>
      <c r="C142" s="13">
        <v>52157</v>
      </c>
      <c r="D142" s="13">
        <v>15385</v>
      </c>
      <c r="E142" s="13">
        <v>10164</v>
      </c>
      <c r="F142" s="11">
        <f t="shared" ref="F142:F158" si="16">D142+E142</f>
        <v>25549</v>
      </c>
      <c r="G142" s="13">
        <v>20921.95</v>
      </c>
      <c r="H142" s="45">
        <f t="shared" si="15"/>
        <v>81.88950643860818</v>
      </c>
    </row>
    <row r="143" spans="1:8">
      <c r="A143" s="3"/>
      <c r="B143" s="10" t="s">
        <v>38</v>
      </c>
      <c r="C143" s="13">
        <v>7490</v>
      </c>
      <c r="D143" s="13">
        <v>3117.5</v>
      </c>
      <c r="E143" s="13">
        <v>1430.05</v>
      </c>
      <c r="F143" s="11">
        <f t="shared" si="16"/>
        <v>4547.55</v>
      </c>
      <c r="G143" s="13">
        <v>3676.35</v>
      </c>
      <c r="H143" s="45">
        <f t="shared" si="15"/>
        <v>80.842431639014407</v>
      </c>
    </row>
    <row r="144" spans="1:8">
      <c r="A144" s="3"/>
      <c r="B144" s="10" t="s">
        <v>39</v>
      </c>
      <c r="C144" s="13">
        <v>265</v>
      </c>
      <c r="D144" s="13">
        <v>74.150000000000006</v>
      </c>
      <c r="E144" s="13">
        <v>76.650000000000006</v>
      </c>
      <c r="F144" s="11">
        <f t="shared" si="16"/>
        <v>150.80000000000001</v>
      </c>
      <c r="G144" s="13">
        <v>104.6</v>
      </c>
      <c r="H144" s="45">
        <f t="shared" si="15"/>
        <v>69.363395225464188</v>
      </c>
    </row>
    <row r="145" spans="1:8">
      <c r="A145" s="3"/>
      <c r="B145" s="10" t="s">
        <v>45</v>
      </c>
      <c r="C145" s="13">
        <v>161</v>
      </c>
      <c r="D145" s="13">
        <v>21.9</v>
      </c>
      <c r="E145" s="13">
        <v>76.900000000000006</v>
      </c>
      <c r="F145" s="11">
        <f t="shared" si="16"/>
        <v>98.800000000000011</v>
      </c>
      <c r="G145" s="13">
        <v>27.45</v>
      </c>
      <c r="H145" s="45">
        <f t="shared" si="15"/>
        <v>27.783400809716596</v>
      </c>
    </row>
    <row r="146" spans="1:8">
      <c r="A146" s="3"/>
      <c r="B146" s="10" t="s">
        <v>84</v>
      </c>
      <c r="C146" s="13">
        <v>577</v>
      </c>
      <c r="D146" s="13">
        <v>197</v>
      </c>
      <c r="E146" s="13">
        <v>220</v>
      </c>
      <c r="F146" s="11">
        <f t="shared" si="16"/>
        <v>417</v>
      </c>
      <c r="G146" s="13">
        <v>376.23</v>
      </c>
      <c r="H146" s="45">
        <f t="shared" si="15"/>
        <v>90.223021582733821</v>
      </c>
    </row>
    <row r="147" spans="1:8">
      <c r="A147" s="3"/>
      <c r="B147" s="10" t="s">
        <v>48</v>
      </c>
      <c r="C147" s="13">
        <v>-4</v>
      </c>
      <c r="D147" s="13">
        <v>-4</v>
      </c>
      <c r="E147" s="13">
        <v>0</v>
      </c>
      <c r="F147" s="11">
        <f t="shared" si="16"/>
        <v>-4</v>
      </c>
      <c r="G147" s="13">
        <v>-7.72</v>
      </c>
      <c r="H147" s="45">
        <f t="shared" si="15"/>
        <v>193</v>
      </c>
    </row>
    <row r="148" spans="1:8">
      <c r="A148" s="3"/>
      <c r="B148" s="67" t="s">
        <v>98</v>
      </c>
      <c r="C148" s="68">
        <v>10289.35</v>
      </c>
      <c r="D148" s="68">
        <v>2935.3</v>
      </c>
      <c r="E148" s="68">
        <v>2019.72</v>
      </c>
      <c r="F148" s="63">
        <f t="shared" si="16"/>
        <v>4955.0200000000004</v>
      </c>
      <c r="G148" s="68">
        <v>3970.12</v>
      </c>
      <c r="H148" s="297">
        <f t="shared" si="15"/>
        <v>80.123188201056692</v>
      </c>
    </row>
    <row r="149" spans="1:8">
      <c r="A149" s="3"/>
      <c r="B149" s="67" t="s">
        <v>99</v>
      </c>
      <c r="C149" s="68">
        <v>15371.5</v>
      </c>
      <c r="D149" s="68">
        <v>5189.2</v>
      </c>
      <c r="E149" s="68">
        <v>3358.46</v>
      </c>
      <c r="F149" s="63">
        <f t="shared" si="16"/>
        <v>8547.66</v>
      </c>
      <c r="G149" s="68">
        <v>6955.22</v>
      </c>
      <c r="H149" s="297">
        <f t="shared" si="15"/>
        <v>81.369871988357062</v>
      </c>
    </row>
    <row r="150" spans="1:8">
      <c r="A150" s="3"/>
      <c r="B150" s="67" t="s">
        <v>100</v>
      </c>
      <c r="C150" s="68">
        <v>34130.75</v>
      </c>
      <c r="D150" s="68">
        <v>10410.950000000001</v>
      </c>
      <c r="E150" s="68">
        <v>6530.5</v>
      </c>
      <c r="F150" s="63">
        <f t="shared" si="16"/>
        <v>16941.45</v>
      </c>
      <c r="G150" s="68">
        <v>13885.18</v>
      </c>
      <c r="H150" s="297">
        <f t="shared" si="15"/>
        <v>81.959808635034193</v>
      </c>
    </row>
    <row r="151" spans="1:8">
      <c r="A151" s="3"/>
      <c r="B151" s="67" t="s">
        <v>101</v>
      </c>
      <c r="C151" s="68">
        <v>657.4</v>
      </c>
      <c r="D151" s="68">
        <v>59.1</v>
      </c>
      <c r="E151" s="68">
        <v>58.92</v>
      </c>
      <c r="F151" s="63">
        <f t="shared" si="16"/>
        <v>118.02000000000001</v>
      </c>
      <c r="G151" s="68">
        <v>92.12</v>
      </c>
      <c r="H151" s="297">
        <f t="shared" si="15"/>
        <v>78.054567022538549</v>
      </c>
    </row>
    <row r="152" spans="1:8">
      <c r="A152" s="3"/>
      <c r="B152" s="67" t="s">
        <v>45</v>
      </c>
      <c r="C152" s="68">
        <v>197</v>
      </c>
      <c r="D152" s="68">
        <v>197</v>
      </c>
      <c r="E152" s="68">
        <v>0</v>
      </c>
      <c r="F152" s="63">
        <v>197</v>
      </c>
      <c r="G152" s="68">
        <v>196.22</v>
      </c>
      <c r="H152" s="296">
        <f t="shared" si="15"/>
        <v>99.604060913705581</v>
      </c>
    </row>
    <row r="153" spans="1:8">
      <c r="A153" s="4">
        <v>7</v>
      </c>
      <c r="B153" s="16" t="s">
        <v>19</v>
      </c>
      <c r="C153" s="12">
        <f>C156+C154+C155</f>
        <v>2808</v>
      </c>
      <c r="D153" s="12">
        <f>D156+D154+D155</f>
        <v>734.9</v>
      </c>
      <c r="E153" s="12">
        <f>E156+E154+E155</f>
        <v>859.6</v>
      </c>
      <c r="F153" s="12">
        <f t="shared" si="16"/>
        <v>1594.5</v>
      </c>
      <c r="G153" s="12">
        <f>G156+G154+G155</f>
        <v>1022.53</v>
      </c>
      <c r="H153" s="18">
        <f t="shared" si="15"/>
        <v>64.1285669488868</v>
      </c>
    </row>
    <row r="154" spans="1:8">
      <c r="A154" s="4"/>
      <c r="B154" s="10" t="s">
        <v>37</v>
      </c>
      <c r="C154" s="33">
        <v>2758</v>
      </c>
      <c r="D154" s="33">
        <v>727.4</v>
      </c>
      <c r="E154" s="33">
        <v>833.1</v>
      </c>
      <c r="F154" s="11">
        <f t="shared" si="16"/>
        <v>1560.5</v>
      </c>
      <c r="G154" s="33">
        <v>1007.76</v>
      </c>
      <c r="H154" s="45">
        <f t="shared" si="15"/>
        <v>64.579301505927589</v>
      </c>
    </row>
    <row r="155" spans="1:8">
      <c r="A155" s="4"/>
      <c r="B155" s="10" t="s">
        <v>38</v>
      </c>
      <c r="C155" s="33">
        <v>30</v>
      </c>
      <c r="D155" s="33">
        <v>3</v>
      </c>
      <c r="E155" s="33">
        <v>21</v>
      </c>
      <c r="F155" s="11">
        <f t="shared" si="16"/>
        <v>24</v>
      </c>
      <c r="G155" s="33">
        <v>8.77</v>
      </c>
      <c r="H155" s="45">
        <f t="shared" si="15"/>
        <v>36.541666666666664</v>
      </c>
    </row>
    <row r="156" spans="1:8">
      <c r="A156" s="3"/>
      <c r="B156" s="10" t="s">
        <v>39</v>
      </c>
      <c r="C156" s="33">
        <v>20</v>
      </c>
      <c r="D156" s="33">
        <v>4.5</v>
      </c>
      <c r="E156" s="33">
        <v>5.5</v>
      </c>
      <c r="F156" s="11">
        <f t="shared" si="16"/>
        <v>10</v>
      </c>
      <c r="G156" s="33">
        <v>6</v>
      </c>
      <c r="H156" s="45">
        <f t="shared" si="15"/>
        <v>60</v>
      </c>
    </row>
    <row r="157" spans="1:8">
      <c r="A157" s="3"/>
      <c r="B157" s="207" t="s">
        <v>289</v>
      </c>
      <c r="C157" s="68">
        <v>2788</v>
      </c>
      <c r="D157" s="68">
        <v>730.4</v>
      </c>
      <c r="E157" s="68">
        <v>854.1</v>
      </c>
      <c r="F157" s="63">
        <f t="shared" si="16"/>
        <v>1584.5</v>
      </c>
      <c r="G157" s="68">
        <v>1016.53</v>
      </c>
      <c r="H157" s="296">
        <f t="shared" si="15"/>
        <v>64.154622909435162</v>
      </c>
    </row>
    <row r="158" spans="1:8">
      <c r="A158" s="3"/>
      <c r="B158" s="67" t="s">
        <v>102</v>
      </c>
      <c r="C158" s="68">
        <v>20</v>
      </c>
      <c r="D158" s="68">
        <v>4.5</v>
      </c>
      <c r="E158" s="68">
        <v>5.5</v>
      </c>
      <c r="F158" s="63">
        <f t="shared" si="16"/>
        <v>10</v>
      </c>
      <c r="G158" s="68">
        <v>6</v>
      </c>
      <c r="H158" s="297">
        <f t="shared" si="15"/>
        <v>60</v>
      </c>
    </row>
    <row r="159" spans="1:8">
      <c r="A159" s="4">
        <v>8</v>
      </c>
      <c r="B159" s="16" t="s">
        <v>18</v>
      </c>
      <c r="C159" s="12">
        <f>C160+C161+C162+C163+C164</f>
        <v>6654</v>
      </c>
      <c r="D159" s="12">
        <f>D160+D161+D162+D163+D164</f>
        <v>1718.67</v>
      </c>
      <c r="E159" s="12">
        <f>E160+E161+E162+E163+E164</f>
        <v>2012.8</v>
      </c>
      <c r="F159" s="12">
        <f>F160+F161+F162+F163+F164</f>
        <v>3731.47</v>
      </c>
      <c r="G159" s="12">
        <f>G160+G161+G162+G163+G164+G165</f>
        <v>2246.75</v>
      </c>
      <c r="H159" s="18">
        <f t="shared" si="15"/>
        <v>60.210855239356079</v>
      </c>
    </row>
    <row r="160" spans="1:8">
      <c r="A160" s="3"/>
      <c r="B160" s="10" t="s">
        <v>37</v>
      </c>
      <c r="C160" s="13">
        <v>1615</v>
      </c>
      <c r="D160" s="13">
        <v>441</v>
      </c>
      <c r="E160" s="13">
        <v>401</v>
      </c>
      <c r="F160" s="11">
        <f t="shared" ref="F160:F172" si="17">D160+E160</f>
        <v>842</v>
      </c>
      <c r="G160" s="13">
        <v>539.51</v>
      </c>
      <c r="H160" s="45">
        <f t="shared" si="15"/>
        <v>64.074821852731588</v>
      </c>
    </row>
    <row r="161" spans="1:8">
      <c r="A161" s="3"/>
      <c r="B161" s="10" t="s">
        <v>38</v>
      </c>
      <c r="C161" s="13">
        <v>1614</v>
      </c>
      <c r="D161" s="13">
        <v>276</v>
      </c>
      <c r="E161" s="13">
        <v>467.5</v>
      </c>
      <c r="F161" s="11">
        <f t="shared" si="17"/>
        <v>743.5</v>
      </c>
      <c r="G161" s="13">
        <v>296.27999999999997</v>
      </c>
      <c r="H161" s="45">
        <f t="shared" si="15"/>
        <v>39.849361129791525</v>
      </c>
    </row>
    <row r="162" spans="1:8">
      <c r="A162" s="3"/>
      <c r="B162" s="10" t="s">
        <v>41</v>
      </c>
      <c r="C162" s="13">
        <v>3280</v>
      </c>
      <c r="D162" s="13">
        <v>998.67</v>
      </c>
      <c r="E162" s="13">
        <v>1014.3</v>
      </c>
      <c r="F162" s="11">
        <f t="shared" si="17"/>
        <v>2012.9699999999998</v>
      </c>
      <c r="G162" s="13">
        <v>1411.17</v>
      </c>
      <c r="H162" s="45">
        <f t="shared" si="15"/>
        <v>70.10387636179378</v>
      </c>
    </row>
    <row r="163" spans="1:8">
      <c r="A163" s="3"/>
      <c r="B163" s="10" t="s">
        <v>45</v>
      </c>
      <c r="C163" s="13">
        <v>20</v>
      </c>
      <c r="D163" s="13">
        <v>3</v>
      </c>
      <c r="E163" s="13">
        <v>5</v>
      </c>
      <c r="F163" s="11">
        <f t="shared" si="17"/>
        <v>8</v>
      </c>
      <c r="G163" s="13">
        <v>2.46</v>
      </c>
      <c r="H163" s="45">
        <f t="shared" si="15"/>
        <v>30.75</v>
      </c>
    </row>
    <row r="164" spans="1:8">
      <c r="A164" s="3"/>
      <c r="B164" s="10" t="s">
        <v>84</v>
      </c>
      <c r="C164" s="13">
        <v>125</v>
      </c>
      <c r="D164" s="13">
        <v>0</v>
      </c>
      <c r="E164" s="13">
        <v>125</v>
      </c>
      <c r="F164" s="11">
        <f t="shared" si="17"/>
        <v>125</v>
      </c>
      <c r="G164" s="13">
        <v>0</v>
      </c>
      <c r="H164" s="45">
        <v>0</v>
      </c>
    </row>
    <row r="165" spans="1:8">
      <c r="A165" s="3"/>
      <c r="B165" s="10" t="s">
        <v>48</v>
      </c>
      <c r="C165" s="13">
        <v>0</v>
      </c>
      <c r="D165" s="13">
        <v>0</v>
      </c>
      <c r="E165" s="13">
        <v>0</v>
      </c>
      <c r="F165" s="11">
        <v>0</v>
      </c>
      <c r="G165" s="13">
        <v>-2.67</v>
      </c>
      <c r="H165" s="45">
        <v>0</v>
      </c>
    </row>
    <row r="166" spans="1:8">
      <c r="A166" s="3"/>
      <c r="B166" s="67" t="s">
        <v>103</v>
      </c>
      <c r="C166" s="68">
        <v>1770</v>
      </c>
      <c r="D166" s="68">
        <v>428.67</v>
      </c>
      <c r="E166" s="68">
        <v>473.3</v>
      </c>
      <c r="F166" s="63">
        <f t="shared" si="17"/>
        <v>901.97</v>
      </c>
      <c r="G166" s="68">
        <v>639.16999999999996</v>
      </c>
      <c r="H166" s="297">
        <f t="shared" ref="H166:H200" si="18">G166/F166*100</f>
        <v>70.863775957071738</v>
      </c>
    </row>
    <row r="167" spans="1:8">
      <c r="A167" s="3"/>
      <c r="B167" s="67" t="s">
        <v>104</v>
      </c>
      <c r="C167" s="68">
        <v>280</v>
      </c>
      <c r="D167" s="68">
        <v>75</v>
      </c>
      <c r="E167" s="68">
        <v>61</v>
      </c>
      <c r="F167" s="63">
        <f t="shared" si="17"/>
        <v>136</v>
      </c>
      <c r="G167" s="68">
        <v>97</v>
      </c>
      <c r="H167" s="297">
        <f t="shared" si="18"/>
        <v>71.32352941176471</v>
      </c>
    </row>
    <row r="168" spans="1:8">
      <c r="A168" s="3"/>
      <c r="B168" s="67" t="s">
        <v>109</v>
      </c>
      <c r="C168" s="68">
        <v>60</v>
      </c>
      <c r="D168" s="68">
        <v>15</v>
      </c>
      <c r="E168" s="68">
        <v>15</v>
      </c>
      <c r="F168" s="63">
        <f t="shared" si="17"/>
        <v>30</v>
      </c>
      <c r="G168" s="68">
        <v>15.45</v>
      </c>
      <c r="H168" s="297">
        <f t="shared" si="18"/>
        <v>51.5</v>
      </c>
    </row>
    <row r="169" spans="1:8">
      <c r="A169" s="3"/>
      <c r="B169" s="67" t="s">
        <v>105</v>
      </c>
      <c r="C169" s="68">
        <v>1230</v>
      </c>
      <c r="D169" s="68">
        <v>495</v>
      </c>
      <c r="E169" s="68">
        <v>480</v>
      </c>
      <c r="F169" s="63">
        <f t="shared" si="17"/>
        <v>975</v>
      </c>
      <c r="G169" s="68">
        <v>675</v>
      </c>
      <c r="H169" s="297">
        <f t="shared" si="18"/>
        <v>69.230769230769226</v>
      </c>
    </row>
    <row r="170" spans="1:8">
      <c r="A170" s="3"/>
      <c r="B170" s="67" t="s">
        <v>106</v>
      </c>
      <c r="C170" s="68">
        <v>20</v>
      </c>
      <c r="D170" s="68">
        <v>3</v>
      </c>
      <c r="E170" s="68">
        <v>5</v>
      </c>
      <c r="F170" s="63">
        <f t="shared" si="17"/>
        <v>8</v>
      </c>
      <c r="G170" s="68">
        <v>2.4700000000000002</v>
      </c>
      <c r="H170" s="297">
        <f t="shared" si="18"/>
        <v>30.875000000000004</v>
      </c>
    </row>
    <row r="171" spans="1:8">
      <c r="A171" s="3"/>
      <c r="B171" s="67" t="s">
        <v>107</v>
      </c>
      <c r="C171" s="68">
        <v>3094</v>
      </c>
      <c r="D171" s="68">
        <v>651</v>
      </c>
      <c r="E171" s="68">
        <v>933.5</v>
      </c>
      <c r="F171" s="63">
        <f t="shared" si="17"/>
        <v>1584.5</v>
      </c>
      <c r="G171" s="68">
        <v>789.9</v>
      </c>
      <c r="H171" s="297">
        <f t="shared" si="18"/>
        <v>49.851688229725468</v>
      </c>
    </row>
    <row r="172" spans="1:8">
      <c r="A172" s="3"/>
      <c r="B172" s="67" t="s">
        <v>108</v>
      </c>
      <c r="C172" s="68">
        <v>200</v>
      </c>
      <c r="D172" s="68">
        <v>51</v>
      </c>
      <c r="E172" s="68">
        <v>45</v>
      </c>
      <c r="F172" s="63">
        <f t="shared" si="17"/>
        <v>96</v>
      </c>
      <c r="G172" s="68">
        <v>27.76</v>
      </c>
      <c r="H172" s="297">
        <f t="shared" si="18"/>
        <v>28.916666666666668</v>
      </c>
    </row>
    <row r="173" spans="1:8">
      <c r="A173" s="4">
        <v>9</v>
      </c>
      <c r="B173" s="16" t="s">
        <v>17</v>
      </c>
      <c r="C173" s="12">
        <f>C174+C175+C176+C178+C177</f>
        <v>16482</v>
      </c>
      <c r="D173" s="12">
        <f>D174+D175+D176+D178+D177</f>
        <v>2959.3</v>
      </c>
      <c r="E173" s="12">
        <f>E174+E175+E176+E178+E177</f>
        <v>5537.8</v>
      </c>
      <c r="F173" s="12">
        <f>F174+F175+F176+F178+F177</f>
        <v>8497.1</v>
      </c>
      <c r="G173" s="12">
        <f>G174+G175+G176+G178+G177</f>
        <v>3930.9900000000002</v>
      </c>
      <c r="H173" s="18">
        <f t="shared" si="18"/>
        <v>46.262724929681895</v>
      </c>
    </row>
    <row r="174" spans="1:8">
      <c r="A174" s="3"/>
      <c r="B174" s="10" t="s">
        <v>37</v>
      </c>
      <c r="C174" s="13">
        <v>8354</v>
      </c>
      <c r="D174" s="13">
        <v>1825</v>
      </c>
      <c r="E174" s="13">
        <v>2379.84</v>
      </c>
      <c r="F174" s="11">
        <f t="shared" ref="F174:F185" si="19">D174+E174</f>
        <v>4204.84</v>
      </c>
      <c r="G174" s="13">
        <v>2425.5500000000002</v>
      </c>
      <c r="H174" s="45">
        <f t="shared" si="18"/>
        <v>57.684715708564418</v>
      </c>
    </row>
    <row r="175" spans="1:8">
      <c r="A175" s="3"/>
      <c r="B175" s="10" t="s">
        <v>38</v>
      </c>
      <c r="C175" s="13">
        <v>1690</v>
      </c>
      <c r="D175" s="13">
        <v>373</v>
      </c>
      <c r="E175" s="13">
        <v>530.26</v>
      </c>
      <c r="F175" s="11">
        <f t="shared" si="19"/>
        <v>903.26</v>
      </c>
      <c r="G175" s="13">
        <v>483.68</v>
      </c>
      <c r="H175" s="45">
        <f t="shared" si="18"/>
        <v>53.548258530212792</v>
      </c>
    </row>
    <row r="176" spans="1:8">
      <c r="A176" s="3"/>
      <c r="B176" s="10" t="s">
        <v>41</v>
      </c>
      <c r="C176" s="13">
        <v>468</v>
      </c>
      <c r="D176" s="13">
        <v>107.3</v>
      </c>
      <c r="E176" s="13">
        <v>120.7</v>
      </c>
      <c r="F176" s="11">
        <f t="shared" si="19"/>
        <v>228</v>
      </c>
      <c r="G176" s="13">
        <v>150.30000000000001</v>
      </c>
      <c r="H176" s="45">
        <f t="shared" si="18"/>
        <v>65.921052631578945</v>
      </c>
    </row>
    <row r="177" spans="1:8">
      <c r="A177" s="3"/>
      <c r="B177" s="10" t="s">
        <v>304</v>
      </c>
      <c r="C177" s="13">
        <v>3077</v>
      </c>
      <c r="D177" s="13">
        <v>0</v>
      </c>
      <c r="E177" s="13">
        <v>1540</v>
      </c>
      <c r="F177" s="11">
        <f t="shared" si="19"/>
        <v>1540</v>
      </c>
      <c r="G177" s="13">
        <v>0</v>
      </c>
      <c r="H177" s="45">
        <f t="shared" si="18"/>
        <v>0</v>
      </c>
    </row>
    <row r="178" spans="1:8">
      <c r="A178" s="3"/>
      <c r="B178" s="10" t="s">
        <v>39</v>
      </c>
      <c r="C178" s="13">
        <v>2893</v>
      </c>
      <c r="D178" s="13">
        <v>654</v>
      </c>
      <c r="E178" s="13">
        <v>967</v>
      </c>
      <c r="F178" s="11">
        <f t="shared" si="19"/>
        <v>1621</v>
      </c>
      <c r="G178" s="13">
        <v>871.46</v>
      </c>
      <c r="H178" s="45">
        <f t="shared" si="18"/>
        <v>53.760641579272061</v>
      </c>
    </row>
    <row r="179" spans="1:8">
      <c r="A179" s="3"/>
      <c r="B179" s="67" t="s">
        <v>110</v>
      </c>
      <c r="C179" s="68">
        <v>3929</v>
      </c>
      <c r="D179" s="68">
        <v>227.3</v>
      </c>
      <c r="E179" s="68">
        <v>1810.7</v>
      </c>
      <c r="F179" s="63">
        <f t="shared" si="19"/>
        <v>2038</v>
      </c>
      <c r="G179" s="68">
        <v>319.97000000000003</v>
      </c>
      <c r="H179" s="64">
        <f t="shared" si="18"/>
        <v>15.70019627085378</v>
      </c>
    </row>
    <row r="180" spans="1:8">
      <c r="A180" s="3"/>
      <c r="B180" s="67" t="s">
        <v>111</v>
      </c>
      <c r="C180" s="68">
        <v>7823</v>
      </c>
      <c r="D180" s="68">
        <v>1679.8</v>
      </c>
      <c r="E180" s="68">
        <v>2028.5</v>
      </c>
      <c r="F180" s="63">
        <f t="shared" si="19"/>
        <v>3708.3</v>
      </c>
      <c r="G180" s="68">
        <v>2263.85</v>
      </c>
      <c r="H180" s="64">
        <f t="shared" si="18"/>
        <v>61.048189197206263</v>
      </c>
    </row>
    <row r="181" spans="1:8">
      <c r="A181" s="3"/>
      <c r="B181" s="67" t="s">
        <v>112</v>
      </c>
      <c r="C181" s="68">
        <v>480</v>
      </c>
      <c r="D181" s="68">
        <v>63</v>
      </c>
      <c r="E181" s="68">
        <v>167</v>
      </c>
      <c r="F181" s="63">
        <f t="shared" si="19"/>
        <v>230</v>
      </c>
      <c r="G181" s="68">
        <v>90.28</v>
      </c>
      <c r="H181" s="64">
        <f t="shared" si="18"/>
        <v>39.252173913043478</v>
      </c>
    </row>
    <row r="182" spans="1:8">
      <c r="A182" s="3"/>
      <c r="B182" s="67" t="s">
        <v>113</v>
      </c>
      <c r="C182" s="68">
        <v>776</v>
      </c>
      <c r="D182" s="68">
        <v>220.7</v>
      </c>
      <c r="E182" s="68">
        <v>232.69</v>
      </c>
      <c r="F182" s="63">
        <f t="shared" si="19"/>
        <v>453.39</v>
      </c>
      <c r="G182" s="68">
        <v>267.27</v>
      </c>
      <c r="H182" s="64">
        <f t="shared" si="18"/>
        <v>58.949248990934954</v>
      </c>
    </row>
    <row r="183" spans="1:8">
      <c r="A183" s="3"/>
      <c r="B183" s="67" t="s">
        <v>114</v>
      </c>
      <c r="C183" s="68">
        <v>733</v>
      </c>
      <c r="D183" s="68">
        <v>207</v>
      </c>
      <c r="E183" s="68">
        <v>270</v>
      </c>
      <c r="F183" s="63">
        <f t="shared" si="19"/>
        <v>477</v>
      </c>
      <c r="G183" s="68">
        <v>274.39</v>
      </c>
      <c r="H183" s="64">
        <f t="shared" si="18"/>
        <v>57.524109014675048</v>
      </c>
    </row>
    <row r="184" spans="1:8">
      <c r="A184" s="3"/>
      <c r="B184" s="67" t="s">
        <v>115</v>
      </c>
      <c r="C184" s="68">
        <v>1155</v>
      </c>
      <c r="D184" s="68">
        <v>265</v>
      </c>
      <c r="E184" s="68">
        <v>305.95999999999998</v>
      </c>
      <c r="F184" s="63">
        <f t="shared" si="19"/>
        <v>570.96</v>
      </c>
      <c r="G184" s="68">
        <v>339.22</v>
      </c>
      <c r="H184" s="64">
        <f t="shared" si="18"/>
        <v>59.412218018775398</v>
      </c>
    </row>
    <row r="185" spans="1:8">
      <c r="A185" s="3"/>
      <c r="B185" s="67" t="s">
        <v>116</v>
      </c>
      <c r="C185" s="68">
        <v>1586</v>
      </c>
      <c r="D185" s="68">
        <v>296.5</v>
      </c>
      <c r="E185" s="68">
        <v>722.95</v>
      </c>
      <c r="F185" s="63">
        <f t="shared" si="19"/>
        <v>1019.45</v>
      </c>
      <c r="G185" s="68">
        <v>376.01</v>
      </c>
      <c r="H185" s="64">
        <f t="shared" si="18"/>
        <v>36.883613713276766</v>
      </c>
    </row>
    <row r="186" spans="1:8">
      <c r="A186" s="4">
        <v>10</v>
      </c>
      <c r="B186" s="16" t="s">
        <v>16</v>
      </c>
      <c r="C186" s="12">
        <f>C187+C188+C190+C189</f>
        <v>18827</v>
      </c>
      <c r="D186" s="12">
        <f>D187+D188+D190+D189</f>
        <v>4298</v>
      </c>
      <c r="E186" s="12">
        <f>E187+E188+E190+E189</f>
        <v>6815.25</v>
      </c>
      <c r="F186" s="12">
        <f>F187+F188+F190+F189</f>
        <v>11113.25</v>
      </c>
      <c r="G186" s="12">
        <f>G187+G188+G190+G189</f>
        <v>5099.43</v>
      </c>
      <c r="H186" s="18">
        <f t="shared" si="18"/>
        <v>45.886036937889457</v>
      </c>
    </row>
    <row r="187" spans="1:8">
      <c r="A187" s="3"/>
      <c r="B187" s="10" t="s">
        <v>37</v>
      </c>
      <c r="C187" s="13">
        <v>3133</v>
      </c>
      <c r="D187" s="13">
        <v>857</v>
      </c>
      <c r="E187" s="13">
        <v>761.5</v>
      </c>
      <c r="F187" s="11">
        <f t="shared" ref="F187:F193" si="20">D187+E187</f>
        <v>1618.5</v>
      </c>
      <c r="G187" s="13">
        <v>1037.06</v>
      </c>
      <c r="H187" s="45">
        <f t="shared" si="18"/>
        <v>64.075378436824209</v>
      </c>
    </row>
    <row r="188" spans="1:8">
      <c r="A188" s="3"/>
      <c r="B188" s="10" t="s">
        <v>38</v>
      </c>
      <c r="C188" s="13">
        <v>13373</v>
      </c>
      <c r="D188" s="13">
        <v>2365</v>
      </c>
      <c r="E188" s="13">
        <v>5409.75</v>
      </c>
      <c r="F188" s="11">
        <f t="shared" si="20"/>
        <v>7774.75</v>
      </c>
      <c r="G188" s="13">
        <v>3043.91</v>
      </c>
      <c r="H188" s="45">
        <f t="shared" si="18"/>
        <v>39.151226727547503</v>
      </c>
    </row>
    <row r="189" spans="1:8">
      <c r="A189" s="3"/>
      <c r="B189" s="10" t="s">
        <v>84</v>
      </c>
      <c r="C189" s="13">
        <v>2345</v>
      </c>
      <c r="D189" s="13">
        <v>1100</v>
      </c>
      <c r="E189" s="13">
        <v>644</v>
      </c>
      <c r="F189" s="11">
        <f t="shared" si="20"/>
        <v>1744</v>
      </c>
      <c r="G189" s="13">
        <v>1040.17</v>
      </c>
      <c r="H189" s="45">
        <f t="shared" si="18"/>
        <v>59.642775229357802</v>
      </c>
    </row>
    <row r="190" spans="1:8">
      <c r="A190" s="3"/>
      <c r="B190" s="10" t="s">
        <v>48</v>
      </c>
      <c r="C190" s="13">
        <v>-24</v>
      </c>
      <c r="D190" s="13">
        <v>-24</v>
      </c>
      <c r="E190" s="13">
        <v>0</v>
      </c>
      <c r="F190" s="11">
        <f t="shared" si="20"/>
        <v>-24</v>
      </c>
      <c r="G190" s="13">
        <v>-21.71</v>
      </c>
      <c r="H190" s="45">
        <f t="shared" si="18"/>
        <v>90.458333333333343</v>
      </c>
    </row>
    <row r="191" spans="1:8">
      <c r="A191" s="3"/>
      <c r="B191" s="67" t="s">
        <v>117</v>
      </c>
      <c r="C191" s="68">
        <v>1323</v>
      </c>
      <c r="D191" s="68">
        <v>50</v>
      </c>
      <c r="E191" s="68">
        <v>350</v>
      </c>
      <c r="F191" s="63">
        <f t="shared" si="20"/>
        <v>400</v>
      </c>
      <c r="G191" s="68">
        <v>43.58</v>
      </c>
      <c r="H191" s="297">
        <f t="shared" si="18"/>
        <v>10.895</v>
      </c>
    </row>
    <row r="192" spans="1:8">
      <c r="A192" s="3"/>
      <c r="B192" s="67" t="s">
        <v>118</v>
      </c>
      <c r="C192" s="68">
        <v>5500</v>
      </c>
      <c r="D192" s="68">
        <v>1777.8</v>
      </c>
      <c r="E192" s="68">
        <v>1362.2</v>
      </c>
      <c r="F192" s="63">
        <f t="shared" si="20"/>
        <v>3140</v>
      </c>
      <c r="G192" s="68">
        <v>2218.88</v>
      </c>
      <c r="H192" s="297">
        <f t="shared" si="18"/>
        <v>70.664968152866251</v>
      </c>
    </row>
    <row r="193" spans="1:8">
      <c r="A193" s="3"/>
      <c r="B193" s="67" t="s">
        <v>119</v>
      </c>
      <c r="C193" s="68">
        <v>12004</v>
      </c>
      <c r="D193" s="68">
        <v>2470.1999999999998</v>
      </c>
      <c r="E193" s="68">
        <v>5103.05</v>
      </c>
      <c r="F193" s="63">
        <f t="shared" si="20"/>
        <v>7573.25</v>
      </c>
      <c r="G193" s="68">
        <v>2836.97</v>
      </c>
      <c r="H193" s="297">
        <f t="shared" si="18"/>
        <v>37.460403393523258</v>
      </c>
    </row>
    <row r="194" spans="1:8">
      <c r="A194" s="4">
        <v>11</v>
      </c>
      <c r="B194" s="16" t="s">
        <v>15</v>
      </c>
      <c r="C194" s="12">
        <f>C196+C197+C195</f>
        <v>3512</v>
      </c>
      <c r="D194" s="12">
        <f>D196+D197+D195</f>
        <v>750</v>
      </c>
      <c r="E194" s="12">
        <f>E196+E197+E195</f>
        <v>900</v>
      </c>
      <c r="F194" s="12">
        <f>F196+F197+F195</f>
        <v>1650</v>
      </c>
      <c r="G194" s="12">
        <f>G196+G197+G195</f>
        <v>808.14</v>
      </c>
      <c r="H194" s="18">
        <f t="shared" si="18"/>
        <v>48.978181818181817</v>
      </c>
    </row>
    <row r="195" spans="1:8">
      <c r="A195" s="4"/>
      <c r="B195" s="10" t="s">
        <v>37</v>
      </c>
      <c r="C195" s="33">
        <v>1207.5</v>
      </c>
      <c r="D195" s="33">
        <v>0</v>
      </c>
      <c r="E195" s="33">
        <v>402.5</v>
      </c>
      <c r="F195" s="11">
        <f>D195+E195</f>
        <v>402.5</v>
      </c>
      <c r="G195" s="33">
        <v>0</v>
      </c>
      <c r="H195" s="45">
        <v>0</v>
      </c>
    </row>
    <row r="196" spans="1:8">
      <c r="A196" s="3"/>
      <c r="B196" s="10" t="s">
        <v>38</v>
      </c>
      <c r="C196" s="13">
        <v>2204.5</v>
      </c>
      <c r="D196" s="13">
        <v>650</v>
      </c>
      <c r="E196" s="13">
        <v>497.5</v>
      </c>
      <c r="F196" s="11">
        <f>D196+E196</f>
        <v>1147.5</v>
      </c>
      <c r="G196" s="13">
        <v>708.14</v>
      </c>
      <c r="H196" s="45">
        <f t="shared" si="18"/>
        <v>61.711546840958611</v>
      </c>
    </row>
    <row r="197" spans="1:8">
      <c r="A197" s="3"/>
      <c r="B197" s="10" t="s">
        <v>256</v>
      </c>
      <c r="C197" s="13">
        <v>100</v>
      </c>
      <c r="D197" s="13">
        <v>100</v>
      </c>
      <c r="E197" s="13">
        <v>0</v>
      </c>
      <c r="F197" s="11">
        <f>D197+E197</f>
        <v>100</v>
      </c>
      <c r="G197" s="13">
        <v>100</v>
      </c>
      <c r="H197" s="45">
        <f t="shared" si="18"/>
        <v>100</v>
      </c>
    </row>
    <row r="198" spans="1:8">
      <c r="A198" s="3"/>
      <c r="B198" s="67" t="s">
        <v>120</v>
      </c>
      <c r="C198" s="68">
        <v>3300</v>
      </c>
      <c r="D198" s="68">
        <v>750</v>
      </c>
      <c r="E198" s="68">
        <v>900</v>
      </c>
      <c r="F198" s="63">
        <f>D198+E198</f>
        <v>1650</v>
      </c>
      <c r="G198" s="68">
        <v>808.14</v>
      </c>
      <c r="H198" s="297">
        <f t="shared" si="18"/>
        <v>48.978181818181817</v>
      </c>
    </row>
    <row r="199" spans="1:8">
      <c r="A199" s="3"/>
      <c r="B199" s="67" t="s">
        <v>121</v>
      </c>
      <c r="C199" s="68">
        <v>212</v>
      </c>
      <c r="D199" s="68">
        <v>0</v>
      </c>
      <c r="E199" s="68">
        <v>0</v>
      </c>
      <c r="F199" s="63">
        <f>D199+E199</f>
        <v>0</v>
      </c>
      <c r="G199" s="68">
        <v>0</v>
      </c>
      <c r="H199" s="297">
        <v>0</v>
      </c>
    </row>
    <row r="200" spans="1:8">
      <c r="A200" s="4">
        <v>12</v>
      </c>
      <c r="B200" s="16" t="s">
        <v>14</v>
      </c>
      <c r="C200" s="12">
        <f>C201</f>
        <v>3907</v>
      </c>
      <c r="D200" s="12">
        <f>D201</f>
        <v>931.4</v>
      </c>
      <c r="E200" s="12">
        <f>E201</f>
        <v>950.6</v>
      </c>
      <c r="F200" s="12">
        <f>F201</f>
        <v>1882</v>
      </c>
      <c r="G200" s="12">
        <f>G201</f>
        <v>1439.76</v>
      </c>
      <c r="H200" s="18">
        <f t="shared" si="18"/>
        <v>76.501594048884172</v>
      </c>
    </row>
    <row r="201" spans="1:8">
      <c r="A201" s="4"/>
      <c r="B201" s="16" t="s">
        <v>79</v>
      </c>
      <c r="C201" s="57">
        <v>3907</v>
      </c>
      <c r="D201" s="57">
        <v>931.4</v>
      </c>
      <c r="E201" s="57">
        <v>950.6</v>
      </c>
      <c r="F201" s="11">
        <f>D201+E201</f>
        <v>1882</v>
      </c>
      <c r="G201" s="57">
        <v>1439.76</v>
      </c>
      <c r="H201" s="45">
        <f>G201/F201*100</f>
        <v>76.501594048884172</v>
      </c>
    </row>
    <row r="202" spans="1:8">
      <c r="A202" s="4"/>
      <c r="B202" s="66" t="s">
        <v>122</v>
      </c>
      <c r="C202" s="65">
        <v>1740</v>
      </c>
      <c r="D202" s="65">
        <v>801.4</v>
      </c>
      <c r="E202" s="65">
        <v>800.6</v>
      </c>
      <c r="F202" s="63">
        <f>D202+E202</f>
        <v>1602</v>
      </c>
      <c r="G202" s="65">
        <v>1201.8</v>
      </c>
      <c r="H202" s="296">
        <f>G202/F202*100</f>
        <v>75.018726591760299</v>
      </c>
    </row>
    <row r="203" spans="1:8">
      <c r="A203" s="4"/>
      <c r="B203" s="66" t="s">
        <v>298</v>
      </c>
      <c r="C203" s="65">
        <v>2167</v>
      </c>
      <c r="D203" s="65">
        <v>130</v>
      </c>
      <c r="E203" s="65">
        <v>150</v>
      </c>
      <c r="F203" s="63">
        <f>D203+E203</f>
        <v>280</v>
      </c>
      <c r="G203" s="65">
        <v>237.96</v>
      </c>
      <c r="H203" s="297">
        <f t="shared" ref="H203:H215" si="21">G203/F203*100</f>
        <v>84.98571428571428</v>
      </c>
    </row>
    <row r="204" spans="1:8">
      <c r="A204" s="4">
        <v>13</v>
      </c>
      <c r="B204" s="16" t="s">
        <v>13</v>
      </c>
      <c r="C204" s="12">
        <f>C205+C208</f>
        <v>28860</v>
      </c>
      <c r="D204" s="12">
        <f>D205+D208</f>
        <v>8452</v>
      </c>
      <c r="E204" s="12">
        <f>E205+E208</f>
        <v>10950</v>
      </c>
      <c r="F204" s="12">
        <f>F205+F208</f>
        <v>19402</v>
      </c>
      <c r="G204" s="12">
        <f>G205+G208</f>
        <v>12090.35</v>
      </c>
      <c r="H204" s="18">
        <f t="shared" si="21"/>
        <v>62.314967529120715</v>
      </c>
    </row>
    <row r="205" spans="1:8">
      <c r="A205" s="3"/>
      <c r="B205" s="10" t="s">
        <v>46</v>
      </c>
      <c r="C205" s="13">
        <v>28426</v>
      </c>
      <c r="D205" s="13">
        <v>8450</v>
      </c>
      <c r="E205" s="13">
        <v>10850</v>
      </c>
      <c r="F205" s="11">
        <f t="shared" ref="F205:F210" si="22">D205+E205</f>
        <v>19300</v>
      </c>
      <c r="G205" s="13">
        <v>12051.02</v>
      </c>
      <c r="H205" s="45">
        <f t="shared" si="21"/>
        <v>62.440518134715028</v>
      </c>
    </row>
    <row r="206" spans="1:8">
      <c r="A206" s="3"/>
      <c r="B206" s="304" t="s">
        <v>305</v>
      </c>
      <c r="C206" s="68">
        <v>17426</v>
      </c>
      <c r="D206" s="68">
        <v>6729</v>
      </c>
      <c r="E206" s="68">
        <v>5771</v>
      </c>
      <c r="F206" s="63">
        <f t="shared" si="22"/>
        <v>12500</v>
      </c>
      <c r="G206" s="68">
        <v>8945.02</v>
      </c>
      <c r="H206" s="296">
        <f t="shared" si="21"/>
        <v>71.56016000000001</v>
      </c>
    </row>
    <row r="207" spans="1:8">
      <c r="A207" s="3"/>
      <c r="B207" s="304" t="s">
        <v>306</v>
      </c>
      <c r="C207" s="68">
        <v>11000</v>
      </c>
      <c r="D207" s="68">
        <v>1721</v>
      </c>
      <c r="E207" s="68">
        <v>5079</v>
      </c>
      <c r="F207" s="63">
        <f t="shared" si="22"/>
        <v>6800</v>
      </c>
      <c r="G207" s="68">
        <v>3106</v>
      </c>
      <c r="H207" s="296">
        <f t="shared" si="21"/>
        <v>45.676470588235297</v>
      </c>
    </row>
    <row r="208" spans="1:8">
      <c r="A208" s="3"/>
      <c r="B208" s="10" t="s">
        <v>84</v>
      </c>
      <c r="C208" s="13">
        <v>434</v>
      </c>
      <c r="D208" s="13">
        <v>2</v>
      </c>
      <c r="E208" s="13">
        <v>100</v>
      </c>
      <c r="F208" s="59">
        <f t="shared" si="22"/>
        <v>102</v>
      </c>
      <c r="G208" s="13">
        <v>39.33</v>
      </c>
      <c r="H208" s="45">
        <f t="shared" si="21"/>
        <v>38.558823529411761</v>
      </c>
    </row>
    <row r="209" spans="1:8">
      <c r="A209" s="3"/>
      <c r="B209" s="67" t="s">
        <v>123</v>
      </c>
      <c r="C209" s="68">
        <v>28860</v>
      </c>
      <c r="D209" s="68">
        <v>8452</v>
      </c>
      <c r="E209" s="68">
        <v>10950</v>
      </c>
      <c r="F209" s="63">
        <v>19402</v>
      </c>
      <c r="G209" s="68">
        <v>12090.35</v>
      </c>
      <c r="H209" s="297">
        <f t="shared" si="21"/>
        <v>62.314967529120715</v>
      </c>
    </row>
    <row r="210" spans="1:8">
      <c r="A210" s="4">
        <v>14</v>
      </c>
      <c r="B210" s="17" t="s">
        <v>12</v>
      </c>
      <c r="C210" s="18">
        <v>30</v>
      </c>
      <c r="D210" s="18">
        <v>11</v>
      </c>
      <c r="E210" s="18">
        <v>5</v>
      </c>
      <c r="F210" s="12">
        <f t="shared" si="22"/>
        <v>16</v>
      </c>
      <c r="G210" s="18">
        <v>10.130000000000001</v>
      </c>
      <c r="H210" s="18">
        <f t="shared" si="21"/>
        <v>63.312500000000007</v>
      </c>
    </row>
    <row r="211" spans="1:8">
      <c r="A211" s="4">
        <v>15</v>
      </c>
      <c r="B211" s="17" t="s">
        <v>11</v>
      </c>
      <c r="C211" s="18">
        <f>C212+C213+C214+C215</f>
        <v>3193</v>
      </c>
      <c r="D211" s="18">
        <f>D212+D213+D214+D215</f>
        <v>79.04000000000002</v>
      </c>
      <c r="E211" s="18">
        <f>E212+E213+E214+E215</f>
        <v>1040</v>
      </c>
      <c r="F211" s="18">
        <f>F212+F213+F214+F215</f>
        <v>1119.04</v>
      </c>
      <c r="G211" s="18">
        <f>G212+G213+G214+G215</f>
        <v>100.57</v>
      </c>
      <c r="H211" s="18">
        <f t="shared" si="21"/>
        <v>8.987167572204747</v>
      </c>
    </row>
    <row r="212" spans="1:8">
      <c r="A212" s="3"/>
      <c r="B212" s="10" t="s">
        <v>37</v>
      </c>
      <c r="C212" s="19">
        <v>470</v>
      </c>
      <c r="D212" s="19">
        <v>126</v>
      </c>
      <c r="E212" s="19">
        <v>119</v>
      </c>
      <c r="F212" s="11">
        <f>D212+E212</f>
        <v>245</v>
      </c>
      <c r="G212" s="19">
        <v>151.08000000000001</v>
      </c>
      <c r="H212" s="45">
        <f t="shared" si="21"/>
        <v>61.665306122448982</v>
      </c>
    </row>
    <row r="213" spans="1:8">
      <c r="A213" s="3"/>
      <c r="B213" s="10" t="s">
        <v>38</v>
      </c>
      <c r="C213" s="19">
        <v>1465.96</v>
      </c>
      <c r="D213" s="19">
        <v>289</v>
      </c>
      <c r="E213" s="19">
        <v>421</v>
      </c>
      <c r="F213" s="11">
        <f>D213+E213</f>
        <v>710</v>
      </c>
      <c r="G213" s="19">
        <v>284.8</v>
      </c>
      <c r="H213" s="45">
        <f t="shared" si="21"/>
        <v>40.112676056338032</v>
      </c>
    </row>
    <row r="214" spans="1:8">
      <c r="A214" s="3"/>
      <c r="B214" s="10" t="s">
        <v>84</v>
      </c>
      <c r="C214" s="19">
        <v>1593</v>
      </c>
      <c r="D214" s="19">
        <v>0</v>
      </c>
      <c r="E214" s="19">
        <v>500</v>
      </c>
      <c r="F214" s="11">
        <f>D214+E214</f>
        <v>500</v>
      </c>
      <c r="G214" s="19">
        <v>0.65</v>
      </c>
      <c r="H214" s="45">
        <f t="shared" si="21"/>
        <v>0.13</v>
      </c>
    </row>
    <row r="215" spans="1:8">
      <c r="A215" s="3"/>
      <c r="B215" s="10" t="s">
        <v>48</v>
      </c>
      <c r="C215" s="19">
        <v>-335.96</v>
      </c>
      <c r="D215" s="19">
        <v>-335.96</v>
      </c>
      <c r="E215" s="19">
        <v>0</v>
      </c>
      <c r="F215" s="11">
        <f>D215+E215</f>
        <v>-335.96</v>
      </c>
      <c r="G215" s="19">
        <v>-335.96</v>
      </c>
      <c r="H215" s="296">
        <f t="shared" si="21"/>
        <v>100</v>
      </c>
    </row>
    <row r="216" spans="1:8">
      <c r="A216" s="3"/>
      <c r="B216" s="67" t="s">
        <v>124</v>
      </c>
      <c r="C216" s="296">
        <v>3305</v>
      </c>
      <c r="D216" s="296">
        <v>235</v>
      </c>
      <c r="E216" s="296">
        <v>1093</v>
      </c>
      <c r="F216" s="63">
        <f>D216+E216</f>
        <v>1328</v>
      </c>
      <c r="G216" s="296">
        <v>100.57</v>
      </c>
      <c r="H216" s="297">
        <f>G216/F216*100</f>
        <v>7.5730421686746983</v>
      </c>
    </row>
    <row r="217" spans="1:8">
      <c r="A217" s="23" t="s">
        <v>10</v>
      </c>
      <c r="B217" s="23" t="s">
        <v>9</v>
      </c>
      <c r="C217" s="24">
        <f>C117+C122+C129+C131+C134+C141+C153+C159+C173+C186+C194+C200+C204+C210+C211</f>
        <v>158850</v>
      </c>
      <c r="D217" s="24">
        <f>D117+D122+D129+D131+D134+D141+D153+D159+D173+D186+D194+D200+D204+D210+D211</f>
        <v>42233.060000000005</v>
      </c>
      <c r="E217" s="24">
        <f>E117+E122+E129+E131+E134+E141+E153+E159+E173+E186+E194+E200+E204+E210+E211</f>
        <v>45147</v>
      </c>
      <c r="F217" s="24">
        <f>F117+F122+F129+F131+F134+F141+F153+F159+F173+F186+F194+F200+F204+F210+F211</f>
        <v>87380.059999999983</v>
      </c>
      <c r="G217" s="24">
        <f>G117+G122+G129+G131+G134+G141+G153+G159+G173+G186+G194+G200+G204+G210+G211</f>
        <v>56581.479999999996</v>
      </c>
      <c r="H217" s="24">
        <f>G217/F217*100</f>
        <v>64.753308706814821</v>
      </c>
    </row>
    <row r="218" spans="1:8">
      <c r="A218" s="4" t="s">
        <v>8</v>
      </c>
      <c r="B218" s="4" t="s">
        <v>7</v>
      </c>
      <c r="C218" s="15">
        <f>C116-C217</f>
        <v>0</v>
      </c>
      <c r="D218" s="15">
        <f>D116-D217</f>
        <v>0</v>
      </c>
      <c r="E218" s="15">
        <f>E116-E217</f>
        <v>0</v>
      </c>
      <c r="F218" s="15">
        <f>F116-F217</f>
        <v>0</v>
      </c>
      <c r="G218" s="15">
        <f>G116-G217</f>
        <v>1308.9499999999971</v>
      </c>
      <c r="H218" s="45">
        <v>0</v>
      </c>
    </row>
    <row r="219" spans="1:8">
      <c r="A219" s="23" t="s">
        <v>70</v>
      </c>
      <c r="B219" s="23" t="s">
        <v>69</v>
      </c>
      <c r="C219" s="24">
        <f>C220+C221+C222+C223+C224+C225+C227+C228+C229+C230+C231+C232+C226</f>
        <v>158850</v>
      </c>
      <c r="D219" s="24">
        <f>D220+D221+D222+D223+D224+D225+D227+D228+D229+D230+D231+D232+D226</f>
        <v>42233.060000000012</v>
      </c>
      <c r="E219" s="24">
        <f>E220+E221+E222+E223+E224+E225+E227+E228+E229+E230+E231+E232+E226</f>
        <v>45147</v>
      </c>
      <c r="F219" s="24">
        <f>F220+F221+F222+F223+F224+F225+F227+F228+F229+F230+F231+F232+F226</f>
        <v>87380.060000000012</v>
      </c>
      <c r="G219" s="24">
        <f>G220+G221+G222+G223+G224+G225+G227+G228+G229+G230+G231+G232+G226</f>
        <v>56581.48000000001</v>
      </c>
      <c r="H219" s="24">
        <f>G219/F219*100</f>
        <v>64.753308706814806</v>
      </c>
    </row>
    <row r="220" spans="1:8">
      <c r="A220" s="3">
        <v>1</v>
      </c>
      <c r="B220" s="2" t="s">
        <v>6</v>
      </c>
      <c r="C220" s="13">
        <f>C118+C135+C142+C160+C174+C187+C212+C154+C195</f>
        <v>74536.5</v>
      </c>
      <c r="D220" s="13">
        <f>D118+D135+D142+D160+D174+D187+D212+D154+D195</f>
        <v>20548.100000000002</v>
      </c>
      <c r="E220" s="13">
        <f>E118+E135+E142+E160+E174+E187+E212+E154+E195</f>
        <v>16442.27</v>
      </c>
      <c r="F220" s="13">
        <f t="shared" ref="F220:F232" si="23">D220+E220</f>
        <v>36990.370000000003</v>
      </c>
      <c r="G220" s="13">
        <f>G118+G135+G142+G160+G174+G187+G212+G154+G195</f>
        <v>27500.49</v>
      </c>
      <c r="H220" s="45">
        <f>G220/F220*100</f>
        <v>74.344998441486254</v>
      </c>
    </row>
    <row r="221" spans="1:8">
      <c r="A221" s="3">
        <v>2</v>
      </c>
      <c r="B221" s="2" t="s">
        <v>5</v>
      </c>
      <c r="C221" s="13">
        <f>C119+C136+C143+C161+C175+C188+C196+C210+C213+C155</f>
        <v>30542.46</v>
      </c>
      <c r="D221" s="13">
        <f>D119+D136+D143+D161+D175+D188+D196+D210+D213+D155</f>
        <v>7515</v>
      </c>
      <c r="E221" s="13">
        <f>E119+E136+E143+E161+E175+E188+E196+E210+E213+E155</f>
        <v>9503.58</v>
      </c>
      <c r="F221" s="13">
        <f t="shared" si="23"/>
        <v>17018.580000000002</v>
      </c>
      <c r="G221" s="13">
        <f>G119+G136+G143+G161+G175+G188+G196+G210+G213+G155</f>
        <v>9202.81</v>
      </c>
      <c r="H221" s="45">
        <f t="shared" ref="H221:H232" si="24">G221/F221*100</f>
        <v>54.075075593850954</v>
      </c>
    </row>
    <row r="222" spans="1:8">
      <c r="A222" s="3">
        <v>3</v>
      </c>
      <c r="B222" s="2" t="s">
        <v>73</v>
      </c>
      <c r="C222" s="13">
        <f>C129</f>
        <v>3210</v>
      </c>
      <c r="D222" s="13">
        <f>D129</f>
        <v>1170</v>
      </c>
      <c r="E222" s="13">
        <f>E129</f>
        <v>1200</v>
      </c>
      <c r="F222" s="13">
        <f t="shared" si="23"/>
        <v>2370</v>
      </c>
      <c r="G222" s="13">
        <f>G129</f>
        <v>1570</v>
      </c>
      <c r="H222" s="45">
        <f t="shared" si="24"/>
        <v>66.244725738396625</v>
      </c>
    </row>
    <row r="223" spans="1:8">
      <c r="A223" s="3">
        <v>4</v>
      </c>
      <c r="B223" s="2" t="s">
        <v>4</v>
      </c>
      <c r="C223" s="13">
        <f>C205</f>
        <v>28426</v>
      </c>
      <c r="D223" s="13">
        <f>D205</f>
        <v>8450</v>
      </c>
      <c r="E223" s="13">
        <f>E205</f>
        <v>10850</v>
      </c>
      <c r="F223" s="13">
        <f t="shared" si="23"/>
        <v>19300</v>
      </c>
      <c r="G223" s="13">
        <f>G205</f>
        <v>12051.02</v>
      </c>
      <c r="H223" s="45">
        <f t="shared" si="24"/>
        <v>62.440518134715028</v>
      </c>
    </row>
    <row r="224" spans="1:8">
      <c r="A224" s="3">
        <v>5</v>
      </c>
      <c r="B224" s="2" t="s">
        <v>126</v>
      </c>
      <c r="C224" s="13">
        <f>C123</f>
        <v>100</v>
      </c>
      <c r="D224" s="13">
        <f>D123</f>
        <v>0</v>
      </c>
      <c r="E224" s="13">
        <f>E123</f>
        <v>20</v>
      </c>
      <c r="F224" s="13">
        <f t="shared" si="23"/>
        <v>20</v>
      </c>
      <c r="G224" s="13">
        <f>G123</f>
        <v>0</v>
      </c>
      <c r="H224" s="45">
        <v>0</v>
      </c>
    </row>
    <row r="225" spans="1:8">
      <c r="A225" s="3">
        <v>6</v>
      </c>
      <c r="B225" s="2" t="s">
        <v>3</v>
      </c>
      <c r="C225" s="13">
        <f>C124+C132+C162+C176+C137</f>
        <v>6552</v>
      </c>
      <c r="D225" s="13">
        <f>D124+D132+D162+D176+D137</f>
        <v>1832.47</v>
      </c>
      <c r="E225" s="13">
        <f>E124+E132+E162+E176+E137</f>
        <v>1825</v>
      </c>
      <c r="F225" s="13">
        <f t="shared" si="23"/>
        <v>3657.4700000000003</v>
      </c>
      <c r="G225" s="13">
        <f>G124+G132+G162+G176+G137</f>
        <v>2523.4700000000003</v>
      </c>
      <c r="H225" s="45">
        <f t="shared" si="24"/>
        <v>68.994960997629505</v>
      </c>
    </row>
    <row r="226" spans="1:8">
      <c r="A226" s="3">
        <v>7</v>
      </c>
      <c r="B226" s="2" t="s">
        <v>307</v>
      </c>
      <c r="C226" s="13">
        <f>C177</f>
        <v>3077</v>
      </c>
      <c r="D226" s="13">
        <f>D177</f>
        <v>0</v>
      </c>
      <c r="E226" s="13">
        <f>E177</f>
        <v>1540</v>
      </c>
      <c r="F226" s="13">
        <f t="shared" si="23"/>
        <v>1540</v>
      </c>
      <c r="G226" s="13">
        <f>G177</f>
        <v>0</v>
      </c>
      <c r="H226" s="45">
        <v>0</v>
      </c>
    </row>
    <row r="227" spans="1:8">
      <c r="A227" s="3">
        <v>8</v>
      </c>
      <c r="B227" s="2" t="s">
        <v>1</v>
      </c>
      <c r="C227" s="13">
        <f>C144+C156+C178</f>
        <v>3178</v>
      </c>
      <c r="D227" s="13">
        <f>D144+D156+D178</f>
        <v>732.65</v>
      </c>
      <c r="E227" s="13">
        <f>E144+E156+E178</f>
        <v>1049.1500000000001</v>
      </c>
      <c r="F227" s="13">
        <f t="shared" si="23"/>
        <v>1781.8000000000002</v>
      </c>
      <c r="G227" s="13">
        <f>G144+G156+G178</f>
        <v>982.06000000000006</v>
      </c>
      <c r="H227" s="45">
        <f t="shared" si="24"/>
        <v>55.116174654843419</v>
      </c>
    </row>
    <row r="228" spans="1:8">
      <c r="A228" s="3">
        <v>9</v>
      </c>
      <c r="B228" s="2" t="s">
        <v>0</v>
      </c>
      <c r="C228" s="13">
        <f>C145+C163</f>
        <v>181</v>
      </c>
      <c r="D228" s="13">
        <f>D145+D163</f>
        <v>24.9</v>
      </c>
      <c r="E228" s="13">
        <f>E145+E163</f>
        <v>81.900000000000006</v>
      </c>
      <c r="F228" s="13">
        <f t="shared" si="23"/>
        <v>106.80000000000001</v>
      </c>
      <c r="G228" s="13">
        <f>G145+G163</f>
        <v>29.91</v>
      </c>
      <c r="H228" s="45">
        <f t="shared" si="24"/>
        <v>28.005617977528086</v>
      </c>
    </row>
    <row r="229" spans="1:8">
      <c r="A229" s="3">
        <v>10</v>
      </c>
      <c r="B229" s="2" t="s">
        <v>47</v>
      </c>
      <c r="C229" s="13">
        <f>C125+C201</f>
        <v>4107</v>
      </c>
      <c r="D229" s="13">
        <f>D125+D201</f>
        <v>931.4</v>
      </c>
      <c r="E229" s="13">
        <f>E125+E201</f>
        <v>1050.5999999999999</v>
      </c>
      <c r="F229" s="13">
        <f t="shared" si="23"/>
        <v>1982</v>
      </c>
      <c r="G229" s="13">
        <f>G125+G201</f>
        <v>1539.76</v>
      </c>
      <c r="H229" s="45">
        <f t="shared" si="24"/>
        <v>77.687184661957616</v>
      </c>
    </row>
    <row r="230" spans="1:8">
      <c r="A230" s="3">
        <v>11</v>
      </c>
      <c r="B230" s="2" t="s">
        <v>244</v>
      </c>
      <c r="C230" s="13">
        <f>C146+C164+C189+C214+C138+C208</f>
        <v>5224</v>
      </c>
      <c r="D230" s="13">
        <f>D146+D164+D189+D214+D138+D208</f>
        <v>1299</v>
      </c>
      <c r="E230" s="13">
        <f>E146+E164+E189+E214+E138+E208</f>
        <v>1589</v>
      </c>
      <c r="F230" s="13">
        <f>F146+F164+F189+F214+F138+F208</f>
        <v>2888</v>
      </c>
      <c r="G230" s="13">
        <f>G146+G164+G189+G214+G138+G208</f>
        <v>1456.38</v>
      </c>
      <c r="H230" s="45">
        <f t="shared" si="24"/>
        <v>50.428670360110807</v>
      </c>
    </row>
    <row r="231" spans="1:8">
      <c r="A231" s="3">
        <v>12</v>
      </c>
      <c r="B231" s="182" t="s">
        <v>255</v>
      </c>
      <c r="C231" s="13">
        <f>C197</f>
        <v>100</v>
      </c>
      <c r="D231" s="13">
        <v>100</v>
      </c>
      <c r="E231" s="13">
        <v>0</v>
      </c>
      <c r="F231" s="13">
        <v>100</v>
      </c>
      <c r="G231" s="13">
        <v>100</v>
      </c>
      <c r="H231" s="45">
        <f t="shared" si="24"/>
        <v>100</v>
      </c>
    </row>
    <row r="232" spans="1:8">
      <c r="A232" s="3">
        <v>13</v>
      </c>
      <c r="B232" s="1" t="s">
        <v>49</v>
      </c>
      <c r="C232" s="13">
        <f>C120+C147+C165+C190+C215</f>
        <v>-383.96</v>
      </c>
      <c r="D232" s="13">
        <f>D120+D147+D165+D190+D215</f>
        <v>-370.46</v>
      </c>
      <c r="E232" s="13">
        <f>E120+E147+E165+E190+E215</f>
        <v>-4.5</v>
      </c>
      <c r="F232" s="13">
        <f t="shared" si="23"/>
        <v>-374.96</v>
      </c>
      <c r="G232" s="13">
        <f>G120+G147+G165+G190+G215</f>
        <v>-374.41999999999996</v>
      </c>
      <c r="H232" s="45">
        <f t="shared" si="24"/>
        <v>99.85598463836142</v>
      </c>
    </row>
    <row r="234" spans="1:8">
      <c r="A234" s="298"/>
      <c r="B234" s="299" t="s">
        <v>308</v>
      </c>
      <c r="C234" s="299"/>
      <c r="D234" s="299"/>
      <c r="E234" s="298"/>
      <c r="F234" s="298"/>
      <c r="G234" s="298"/>
    </row>
    <row r="235" spans="1:8">
      <c r="G235" t="s">
        <v>76</v>
      </c>
    </row>
    <row r="236" spans="1:8">
      <c r="A236" s="8" t="s">
        <v>36</v>
      </c>
      <c r="B236" s="52" t="s">
        <v>35</v>
      </c>
      <c r="C236" s="48" t="s">
        <v>71</v>
      </c>
      <c r="D236" s="48" t="s">
        <v>71</v>
      </c>
      <c r="E236" s="48" t="s">
        <v>71</v>
      </c>
      <c r="F236" s="60" t="s">
        <v>71</v>
      </c>
      <c r="G236" s="290" t="s">
        <v>34</v>
      </c>
      <c r="H236" s="291"/>
    </row>
    <row r="237" spans="1:8" ht="15">
      <c r="A237" s="47" t="s">
        <v>32</v>
      </c>
      <c r="B237" s="53"/>
      <c r="C237" s="49" t="s">
        <v>77</v>
      </c>
      <c r="D237" s="49" t="s">
        <v>86</v>
      </c>
      <c r="E237" s="49" t="s">
        <v>313</v>
      </c>
      <c r="F237" s="61" t="s">
        <v>314</v>
      </c>
      <c r="G237" s="292" t="s">
        <v>294</v>
      </c>
      <c r="H237" s="293" t="s">
        <v>33</v>
      </c>
    </row>
    <row r="238" spans="1:8">
      <c r="A238" s="55"/>
      <c r="B238" s="54"/>
      <c r="C238" s="50" t="s">
        <v>245</v>
      </c>
      <c r="D238" s="50" t="s">
        <v>245</v>
      </c>
      <c r="E238" s="50" t="s">
        <v>245</v>
      </c>
      <c r="F238" s="62" t="s">
        <v>245</v>
      </c>
      <c r="G238" s="294">
        <v>2010</v>
      </c>
      <c r="H238" s="51"/>
    </row>
    <row r="239" spans="1:8">
      <c r="A239" s="6" t="s">
        <v>31</v>
      </c>
      <c r="B239" s="6" t="s">
        <v>30</v>
      </c>
      <c r="C239" s="6">
        <v>1</v>
      </c>
      <c r="D239" s="6">
        <v>2</v>
      </c>
      <c r="E239" s="6">
        <v>3</v>
      </c>
      <c r="F239" s="44" t="s">
        <v>295</v>
      </c>
      <c r="G239" s="51" t="s">
        <v>88</v>
      </c>
      <c r="H239" s="4" t="s">
        <v>296</v>
      </c>
    </row>
    <row r="240" spans="1:8">
      <c r="A240" s="4">
        <v>1</v>
      </c>
      <c r="B240" s="16" t="s">
        <v>127</v>
      </c>
      <c r="C240" s="12">
        <f>C241+C242+C243+C244+C245+C246+C247</f>
        <v>3880</v>
      </c>
      <c r="D240" s="12">
        <f>D241+D242+D243+D244+D245+D246+D247</f>
        <v>1217.43</v>
      </c>
      <c r="E240" s="12">
        <f>E241+E242+E243+E244+E245+E246+E247</f>
        <v>846.99999999999989</v>
      </c>
      <c r="F240" s="12">
        <f>F241+F242+F243+F244+F245+F246+F247</f>
        <v>2064.4300000000003</v>
      </c>
      <c r="G240" s="12">
        <f>G241+G242+G243+G244+G245+G246+G247</f>
        <v>1093.29</v>
      </c>
      <c r="H240" s="300">
        <f>G240/F240*100</f>
        <v>52.958443735074567</v>
      </c>
    </row>
    <row r="241" spans="1:8">
      <c r="A241" s="3"/>
      <c r="B241" s="9" t="s">
        <v>55</v>
      </c>
      <c r="C241" s="11">
        <v>390</v>
      </c>
      <c r="D241" s="11">
        <v>3</v>
      </c>
      <c r="E241" s="11">
        <v>79</v>
      </c>
      <c r="F241" s="11">
        <f>D241+E241</f>
        <v>82</v>
      </c>
      <c r="G241" s="45">
        <v>2.2599999999999998</v>
      </c>
      <c r="H241" s="301">
        <f>G241/F241*100</f>
        <v>2.7560975609756095</v>
      </c>
    </row>
    <row r="242" spans="1:8">
      <c r="A242" s="3"/>
      <c r="B242" s="9" t="s">
        <v>56</v>
      </c>
      <c r="C242" s="11">
        <v>2400</v>
      </c>
      <c r="D242" s="11">
        <v>778</v>
      </c>
      <c r="E242" s="11">
        <v>543</v>
      </c>
      <c r="F242" s="11">
        <f t="shared" ref="F242:F248" si="25">D242+E242</f>
        <v>1321</v>
      </c>
      <c r="G242" s="45">
        <v>840.91</v>
      </c>
      <c r="H242" s="301">
        <f t="shared" ref="H242:H274" si="26">G242/F242*100</f>
        <v>63.65707797123391</v>
      </c>
    </row>
    <row r="243" spans="1:8">
      <c r="A243" s="3"/>
      <c r="B243" s="9" t="s">
        <v>128</v>
      </c>
      <c r="C243" s="11">
        <v>235</v>
      </c>
      <c r="D243" s="11">
        <v>96.7</v>
      </c>
      <c r="E243" s="11">
        <v>50.3</v>
      </c>
      <c r="F243" s="11">
        <f t="shared" si="25"/>
        <v>147</v>
      </c>
      <c r="G243" s="45">
        <v>79.27</v>
      </c>
      <c r="H243" s="301">
        <f t="shared" si="26"/>
        <v>53.925170068027207</v>
      </c>
    </row>
    <row r="244" spans="1:8">
      <c r="A244" s="3"/>
      <c r="B244" s="9" t="s">
        <v>129</v>
      </c>
      <c r="C244" s="11">
        <v>390</v>
      </c>
      <c r="D244" s="11">
        <v>173.73</v>
      </c>
      <c r="E244" s="11">
        <v>71.900000000000006</v>
      </c>
      <c r="F244" s="11">
        <f t="shared" si="25"/>
        <v>245.63</v>
      </c>
      <c r="G244" s="45">
        <v>43.63</v>
      </c>
      <c r="H244" s="301">
        <f t="shared" si="26"/>
        <v>17.76248829540366</v>
      </c>
    </row>
    <row r="245" spans="1:8">
      <c r="A245" s="3"/>
      <c r="B245" s="9" t="s">
        <v>130</v>
      </c>
      <c r="C245" s="11">
        <v>120</v>
      </c>
      <c r="D245" s="11">
        <v>73</v>
      </c>
      <c r="E245" s="11">
        <v>31</v>
      </c>
      <c r="F245" s="11">
        <f t="shared" si="25"/>
        <v>104</v>
      </c>
      <c r="G245" s="45">
        <v>77.88</v>
      </c>
      <c r="H245" s="301">
        <f t="shared" si="26"/>
        <v>74.884615384615387</v>
      </c>
    </row>
    <row r="246" spans="1:8">
      <c r="A246" s="3"/>
      <c r="B246" s="9" t="s">
        <v>131</v>
      </c>
      <c r="C246" s="11">
        <v>210</v>
      </c>
      <c r="D246" s="11">
        <v>88</v>
      </c>
      <c r="E246" s="11">
        <v>41</v>
      </c>
      <c r="F246" s="11">
        <f t="shared" si="25"/>
        <v>129</v>
      </c>
      <c r="G246" s="45">
        <v>47.14</v>
      </c>
      <c r="H246" s="301">
        <f t="shared" si="26"/>
        <v>36.542635658914726</v>
      </c>
    </row>
    <row r="247" spans="1:8">
      <c r="A247" s="3"/>
      <c r="B247" s="9" t="s">
        <v>132</v>
      </c>
      <c r="C247" s="11">
        <v>135</v>
      </c>
      <c r="D247" s="11">
        <v>5</v>
      </c>
      <c r="E247" s="11">
        <v>30.8</v>
      </c>
      <c r="F247" s="11">
        <f t="shared" si="25"/>
        <v>35.799999999999997</v>
      </c>
      <c r="G247" s="45">
        <v>2.2000000000000002</v>
      </c>
      <c r="H247" s="301">
        <f t="shared" si="26"/>
        <v>6.145251396648046</v>
      </c>
    </row>
    <row r="248" spans="1:8">
      <c r="A248" s="4">
        <v>2</v>
      </c>
      <c r="B248" s="16" t="s">
        <v>133</v>
      </c>
      <c r="C248" s="12">
        <v>6532</v>
      </c>
      <c r="D248" s="12">
        <v>1825.97</v>
      </c>
      <c r="E248" s="12">
        <v>1819</v>
      </c>
      <c r="F248" s="12">
        <f t="shared" si="25"/>
        <v>3644.9700000000003</v>
      </c>
      <c r="G248" s="12">
        <v>2516.4699999999998</v>
      </c>
      <c r="H248" s="301">
        <f t="shared" si="26"/>
        <v>69.039525702543486</v>
      </c>
    </row>
    <row r="249" spans="1:8">
      <c r="A249" s="23" t="s">
        <v>26</v>
      </c>
      <c r="B249" s="23" t="s">
        <v>25</v>
      </c>
      <c r="C249" s="24">
        <f>C240+C248</f>
        <v>10412</v>
      </c>
      <c r="D249" s="24">
        <f>D240+D248</f>
        <v>3043.4</v>
      </c>
      <c r="E249" s="24">
        <f>E240+E248</f>
        <v>2666</v>
      </c>
      <c r="F249" s="24">
        <f>F240+F248</f>
        <v>5709.4000000000005</v>
      </c>
      <c r="G249" s="24">
        <f>G240+G248</f>
        <v>3609.7599999999998</v>
      </c>
      <c r="H249" s="302">
        <f t="shared" si="26"/>
        <v>63.22485725295126</v>
      </c>
    </row>
    <row r="250" spans="1:8">
      <c r="A250" s="4">
        <v>1</v>
      </c>
      <c r="B250" s="16" t="s">
        <v>23</v>
      </c>
      <c r="C250" s="12">
        <f>C251+C252</f>
        <v>634</v>
      </c>
      <c r="D250" s="12">
        <f>D251+D252</f>
        <v>200</v>
      </c>
      <c r="E250" s="12">
        <f>E251+E252</f>
        <v>141</v>
      </c>
      <c r="F250" s="12">
        <f>F251+F252</f>
        <v>341</v>
      </c>
      <c r="G250" s="12">
        <f>G251+G252</f>
        <v>193.8</v>
      </c>
      <c r="H250" s="300">
        <f t="shared" si="26"/>
        <v>56.832844574780061</v>
      </c>
    </row>
    <row r="251" spans="1:8">
      <c r="A251" s="4"/>
      <c r="B251" s="10" t="s">
        <v>37</v>
      </c>
      <c r="C251" s="59">
        <v>340</v>
      </c>
      <c r="D251" s="59">
        <v>130</v>
      </c>
      <c r="E251" s="59">
        <v>69</v>
      </c>
      <c r="F251" s="11">
        <f>D251+E251</f>
        <v>199</v>
      </c>
      <c r="G251" s="45">
        <v>133.81</v>
      </c>
      <c r="H251" s="301">
        <f t="shared" si="26"/>
        <v>67.241206030150764</v>
      </c>
    </row>
    <row r="252" spans="1:8">
      <c r="A252" s="3"/>
      <c r="B252" s="10" t="s">
        <v>38</v>
      </c>
      <c r="C252" s="20">
        <v>294</v>
      </c>
      <c r="D252" s="20">
        <v>70</v>
      </c>
      <c r="E252" s="20">
        <v>72</v>
      </c>
      <c r="F252" s="11">
        <f>D252+E252</f>
        <v>142</v>
      </c>
      <c r="G252" s="45">
        <v>59.99</v>
      </c>
      <c r="H252" s="301">
        <f t="shared" si="26"/>
        <v>42.24647887323944</v>
      </c>
    </row>
    <row r="253" spans="1:8">
      <c r="A253" s="3"/>
      <c r="B253" s="66" t="s">
        <v>92</v>
      </c>
      <c r="C253" s="65">
        <v>634</v>
      </c>
      <c r="D253" s="65">
        <v>200</v>
      </c>
      <c r="E253" s="65">
        <v>141</v>
      </c>
      <c r="F253" s="65">
        <v>341</v>
      </c>
      <c r="G253" s="64">
        <v>193.8</v>
      </c>
      <c r="H253" s="301">
        <f t="shared" si="26"/>
        <v>56.832844574780061</v>
      </c>
    </row>
    <row r="254" spans="1:8">
      <c r="A254" s="4">
        <v>2</v>
      </c>
      <c r="B254" s="16" t="s">
        <v>21</v>
      </c>
      <c r="C254" s="12">
        <f>C255+C256</f>
        <v>4760</v>
      </c>
      <c r="D254" s="12">
        <f>D255+D256</f>
        <v>1386</v>
      </c>
      <c r="E254" s="12">
        <f>E255+E256</f>
        <v>1127</v>
      </c>
      <c r="F254" s="12">
        <f>F255+F256</f>
        <v>2513</v>
      </c>
      <c r="G254" s="12">
        <f>G255+G256+G257</f>
        <v>1674.24</v>
      </c>
      <c r="H254" s="300">
        <f t="shared" si="26"/>
        <v>66.623159570234776</v>
      </c>
    </row>
    <row r="255" spans="1:8">
      <c r="A255" s="3"/>
      <c r="B255" s="10" t="s">
        <v>37</v>
      </c>
      <c r="C255" s="13">
        <v>4020</v>
      </c>
      <c r="D255" s="13">
        <v>1168</v>
      </c>
      <c r="E255" s="13">
        <v>960</v>
      </c>
      <c r="F255" s="11">
        <f>D255+E255</f>
        <v>2128</v>
      </c>
      <c r="G255" s="45">
        <v>1399.77</v>
      </c>
      <c r="H255" s="301">
        <f t="shared" si="26"/>
        <v>65.77866541353383</v>
      </c>
    </row>
    <row r="256" spans="1:8">
      <c r="A256" s="3"/>
      <c r="B256" s="10" t="s">
        <v>38</v>
      </c>
      <c r="C256" s="13">
        <v>740</v>
      </c>
      <c r="D256" s="13">
        <v>218</v>
      </c>
      <c r="E256" s="13">
        <v>167</v>
      </c>
      <c r="F256" s="11">
        <f>D256+E256</f>
        <v>385</v>
      </c>
      <c r="G256" s="45">
        <v>280.51</v>
      </c>
      <c r="H256" s="301">
        <f t="shared" si="26"/>
        <v>72.859740259740263</v>
      </c>
    </row>
    <row r="257" spans="1:8">
      <c r="A257" s="3"/>
      <c r="B257" s="10" t="s">
        <v>48</v>
      </c>
      <c r="C257" s="13">
        <v>0</v>
      </c>
      <c r="D257" s="13">
        <v>0</v>
      </c>
      <c r="E257" s="13">
        <v>0</v>
      </c>
      <c r="F257" s="13">
        <v>0</v>
      </c>
      <c r="G257" s="45">
        <v>-6.04</v>
      </c>
      <c r="H257" s="301">
        <v>0</v>
      </c>
    </row>
    <row r="258" spans="1:8">
      <c r="A258" s="3"/>
      <c r="B258" s="67" t="s">
        <v>96</v>
      </c>
      <c r="C258" s="68">
        <v>4760</v>
      </c>
      <c r="D258" s="68">
        <v>1386</v>
      </c>
      <c r="E258" s="68">
        <v>1127</v>
      </c>
      <c r="F258" s="68">
        <v>2513</v>
      </c>
      <c r="G258" s="64">
        <v>1680.28</v>
      </c>
      <c r="H258" s="301">
        <f t="shared" si="26"/>
        <v>66.863509749303617</v>
      </c>
    </row>
    <row r="259" spans="1:8">
      <c r="A259" s="4">
        <v>3</v>
      </c>
      <c r="B259" s="16" t="s">
        <v>18</v>
      </c>
      <c r="C259" s="12">
        <f>C260+C261+C262</f>
        <v>4315</v>
      </c>
      <c r="D259" s="12">
        <f>D260+D261+D262</f>
        <v>1253.4000000000001</v>
      </c>
      <c r="E259" s="12">
        <f>E260+E261+E262</f>
        <v>1227</v>
      </c>
      <c r="F259" s="12">
        <f>F260+F261+F262</f>
        <v>2480.4</v>
      </c>
      <c r="G259" s="12">
        <f>G260+G261+G262</f>
        <v>1530.99</v>
      </c>
      <c r="H259" s="300">
        <f t="shared" si="26"/>
        <v>61.723512336719878</v>
      </c>
    </row>
    <row r="260" spans="1:8">
      <c r="A260" s="3"/>
      <c r="B260" s="10" t="s">
        <v>37</v>
      </c>
      <c r="C260" s="13">
        <v>2313.5</v>
      </c>
      <c r="D260" s="13">
        <v>714.55</v>
      </c>
      <c r="E260" s="13">
        <v>573.35</v>
      </c>
      <c r="F260" s="11">
        <f t="shared" ref="F260:F268" si="27">D260+E260</f>
        <v>1287.9000000000001</v>
      </c>
      <c r="G260" s="45">
        <v>823.25</v>
      </c>
      <c r="H260" s="301">
        <f t="shared" si="26"/>
        <v>63.92188834536843</v>
      </c>
    </row>
    <row r="261" spans="1:8">
      <c r="A261" s="3"/>
      <c r="B261" s="10" t="s">
        <v>38</v>
      </c>
      <c r="C261" s="13">
        <v>2003.6</v>
      </c>
      <c r="D261" s="13">
        <v>540.95000000000005</v>
      </c>
      <c r="E261" s="13">
        <v>653.65</v>
      </c>
      <c r="F261" s="11">
        <f t="shared" si="27"/>
        <v>1194.5999999999999</v>
      </c>
      <c r="G261" s="45">
        <v>708.96</v>
      </c>
      <c r="H261" s="301">
        <f t="shared" si="26"/>
        <v>59.347061778001006</v>
      </c>
    </row>
    <row r="262" spans="1:8">
      <c r="A262" s="3"/>
      <c r="B262" s="10" t="s">
        <v>48</v>
      </c>
      <c r="C262" s="13">
        <v>-2.1</v>
      </c>
      <c r="D262" s="13">
        <v>-2.1</v>
      </c>
      <c r="E262" s="13">
        <v>0</v>
      </c>
      <c r="F262" s="11">
        <f t="shared" si="27"/>
        <v>-2.1</v>
      </c>
      <c r="G262" s="45">
        <v>-1.22</v>
      </c>
      <c r="H262" s="301">
        <v>0</v>
      </c>
    </row>
    <row r="263" spans="1:8">
      <c r="A263" s="3"/>
      <c r="B263" s="67" t="s">
        <v>103</v>
      </c>
      <c r="C263" s="68">
        <v>2160</v>
      </c>
      <c r="D263" s="68">
        <v>631.4</v>
      </c>
      <c r="E263" s="68">
        <v>549.20000000000005</v>
      </c>
      <c r="F263" s="63">
        <f t="shared" si="27"/>
        <v>1180.5999999999999</v>
      </c>
      <c r="G263" s="64">
        <v>735.43</v>
      </c>
      <c r="H263" s="301">
        <f t="shared" si="26"/>
        <v>62.292901914280876</v>
      </c>
    </row>
    <row r="264" spans="1:8">
      <c r="A264" s="3"/>
      <c r="B264" s="67" t="s">
        <v>104</v>
      </c>
      <c r="C264" s="68">
        <v>435</v>
      </c>
      <c r="D264" s="68">
        <v>122</v>
      </c>
      <c r="E264" s="68">
        <v>98</v>
      </c>
      <c r="F264" s="63">
        <f t="shared" si="27"/>
        <v>220</v>
      </c>
      <c r="G264" s="64">
        <v>118.34</v>
      </c>
      <c r="H264" s="301">
        <f t="shared" si="26"/>
        <v>53.790909090909089</v>
      </c>
    </row>
    <row r="265" spans="1:8">
      <c r="A265" s="3"/>
      <c r="B265" s="67" t="s">
        <v>105</v>
      </c>
      <c r="C265" s="68">
        <v>1720</v>
      </c>
      <c r="D265" s="68">
        <v>500</v>
      </c>
      <c r="E265" s="68">
        <v>579.79999999999995</v>
      </c>
      <c r="F265" s="63">
        <f t="shared" si="27"/>
        <v>1079.8</v>
      </c>
      <c r="G265" s="64">
        <v>677.22</v>
      </c>
      <c r="H265" s="301">
        <f t="shared" si="26"/>
        <v>62.717169846267829</v>
      </c>
    </row>
    <row r="266" spans="1:8">
      <c r="A266" s="4">
        <v>4</v>
      </c>
      <c r="B266" s="16" t="s">
        <v>17</v>
      </c>
      <c r="C266" s="12">
        <f>C267+C268</f>
        <v>703</v>
      </c>
      <c r="D266" s="12">
        <f>D267+D268</f>
        <v>204</v>
      </c>
      <c r="E266" s="12">
        <f>E267+E268</f>
        <v>171</v>
      </c>
      <c r="F266" s="12">
        <f>F267+F268</f>
        <v>375</v>
      </c>
      <c r="G266" s="12">
        <f>G267+G268</f>
        <v>224.81</v>
      </c>
      <c r="H266" s="300">
        <f t="shared" si="26"/>
        <v>59.949333333333335</v>
      </c>
    </row>
    <row r="267" spans="1:8">
      <c r="A267" s="3"/>
      <c r="B267" s="10" t="s">
        <v>37</v>
      </c>
      <c r="C267" s="13">
        <v>289</v>
      </c>
      <c r="D267" s="13">
        <v>85</v>
      </c>
      <c r="E267" s="13">
        <v>69</v>
      </c>
      <c r="F267" s="13">
        <f t="shared" si="27"/>
        <v>154</v>
      </c>
      <c r="G267" s="45">
        <v>101.08</v>
      </c>
      <c r="H267" s="301">
        <f t="shared" si="26"/>
        <v>65.63636363636364</v>
      </c>
    </row>
    <row r="268" spans="1:8">
      <c r="A268" s="3"/>
      <c r="B268" s="10" t="s">
        <v>38</v>
      </c>
      <c r="C268" s="13">
        <v>414</v>
      </c>
      <c r="D268" s="13">
        <v>119</v>
      </c>
      <c r="E268" s="13">
        <v>102</v>
      </c>
      <c r="F268" s="13">
        <f t="shared" si="27"/>
        <v>221</v>
      </c>
      <c r="G268" s="45">
        <v>123.73</v>
      </c>
      <c r="H268" s="301">
        <f t="shared" si="26"/>
        <v>55.986425339366519</v>
      </c>
    </row>
    <row r="269" spans="1:8">
      <c r="A269" s="3"/>
      <c r="B269" s="67" t="s">
        <v>110</v>
      </c>
      <c r="C269" s="68">
        <v>703</v>
      </c>
      <c r="D269" s="68">
        <v>204</v>
      </c>
      <c r="E269" s="68">
        <v>171</v>
      </c>
      <c r="F269" s="68">
        <v>375</v>
      </c>
      <c r="G269" s="64">
        <v>224.81</v>
      </c>
      <c r="H269" s="301">
        <f t="shared" si="26"/>
        <v>59.949333333333335</v>
      </c>
    </row>
    <row r="270" spans="1:8">
      <c r="A270" s="23" t="s">
        <v>10</v>
      </c>
      <c r="B270" s="23" t="s">
        <v>9</v>
      </c>
      <c r="C270" s="24">
        <f>C250+C254+C259+C266</f>
        <v>10412</v>
      </c>
      <c r="D270" s="24">
        <f>D250+D254+D259+D266</f>
        <v>3043.4</v>
      </c>
      <c r="E270" s="24">
        <f>E250+E254+E259+E266</f>
        <v>2666</v>
      </c>
      <c r="F270" s="24">
        <f>F250+F254+F259+F266</f>
        <v>5709.4</v>
      </c>
      <c r="G270" s="24">
        <f>G250+G254+G259+G266</f>
        <v>3623.8399999999997</v>
      </c>
      <c r="H270" s="302">
        <f t="shared" si="26"/>
        <v>63.471468105229967</v>
      </c>
    </row>
    <row r="271" spans="1:8">
      <c r="A271" s="4" t="s">
        <v>8</v>
      </c>
      <c r="B271" s="4" t="s">
        <v>7</v>
      </c>
      <c r="C271" s="15">
        <f>C249-C270</f>
        <v>0</v>
      </c>
      <c r="D271" s="15">
        <f>D249-D270</f>
        <v>0</v>
      </c>
      <c r="E271" s="15">
        <f>E249-E270</f>
        <v>0</v>
      </c>
      <c r="F271" s="15">
        <f>F249-F270</f>
        <v>0</v>
      </c>
      <c r="G271" s="15">
        <f>G249-G270</f>
        <v>-14.079999999999927</v>
      </c>
      <c r="H271" s="301">
        <v>0</v>
      </c>
    </row>
    <row r="272" spans="1:8">
      <c r="A272" s="23" t="s">
        <v>70</v>
      </c>
      <c r="B272" s="23" t="s">
        <v>69</v>
      </c>
      <c r="C272" s="24">
        <f>C273+C274+C275</f>
        <v>10412</v>
      </c>
      <c r="D272" s="24">
        <f>D273+D274+D275</f>
        <v>3043.4</v>
      </c>
      <c r="E272" s="24">
        <f>E273+E274+E275</f>
        <v>2666</v>
      </c>
      <c r="F272" s="24">
        <f>F273+F274+F275</f>
        <v>5709.4</v>
      </c>
      <c r="G272" s="24">
        <f>G273+G274+G275</f>
        <v>3623.8399999999997</v>
      </c>
      <c r="H272" s="302">
        <f t="shared" si="26"/>
        <v>63.471468105229967</v>
      </c>
    </row>
    <row r="273" spans="1:8">
      <c r="A273" s="3">
        <v>1</v>
      </c>
      <c r="B273" s="182" t="s">
        <v>37</v>
      </c>
      <c r="C273" s="15">
        <f>C255+C260+C267+C251</f>
        <v>6962.5</v>
      </c>
      <c r="D273" s="15">
        <f>D255+D260+D267+D251</f>
        <v>2097.5500000000002</v>
      </c>
      <c r="E273" s="15">
        <f>E255+E260+E267+E251</f>
        <v>1671.35</v>
      </c>
      <c r="F273" s="15">
        <f>F255+F260+F267+F251</f>
        <v>3768.9</v>
      </c>
      <c r="G273" s="15">
        <f>G255+G260+G267+G251</f>
        <v>2457.91</v>
      </c>
      <c r="H273" s="301">
        <f t="shared" si="26"/>
        <v>65.215580142747214</v>
      </c>
    </row>
    <row r="274" spans="1:8">
      <c r="A274" s="3">
        <v>2</v>
      </c>
      <c r="B274" s="2" t="s">
        <v>5</v>
      </c>
      <c r="C274" s="15">
        <f>C252+C256+C261+C268</f>
        <v>3451.6</v>
      </c>
      <c r="D274" s="15">
        <f>D252+D256+D261+D268</f>
        <v>947.95</v>
      </c>
      <c r="E274" s="15">
        <f>E252+E256+E261+E268</f>
        <v>994.65</v>
      </c>
      <c r="F274" s="15">
        <f>F252+F256+F261+F268</f>
        <v>1942.6</v>
      </c>
      <c r="G274" s="15">
        <f>G252+G256+G261+G268</f>
        <v>1173.19</v>
      </c>
      <c r="H274" s="301">
        <f t="shared" si="26"/>
        <v>60.392772572840528</v>
      </c>
    </row>
    <row r="275" spans="1:8">
      <c r="A275" s="3">
        <v>3</v>
      </c>
      <c r="B275" s="182" t="s">
        <v>49</v>
      </c>
      <c r="C275" s="15">
        <f>C257+C262</f>
        <v>-2.1</v>
      </c>
      <c r="D275" s="15">
        <f>D257+D262</f>
        <v>-2.1</v>
      </c>
      <c r="E275" s="15">
        <f>E257+E262</f>
        <v>0</v>
      </c>
      <c r="F275" s="15">
        <f>F257+F262</f>
        <v>-2.1</v>
      </c>
      <c r="G275" s="15">
        <f>G257+G262</f>
        <v>-7.26</v>
      </c>
      <c r="H275" s="1"/>
    </row>
    <row r="277" spans="1:8">
      <c r="A277" s="298"/>
      <c r="B277" s="299" t="s">
        <v>309</v>
      </c>
      <c r="C277" s="299"/>
      <c r="D277" s="299"/>
      <c r="E277" s="298"/>
      <c r="F277" s="298"/>
      <c r="G277" s="298"/>
    </row>
    <row r="278" spans="1:8">
      <c r="G278" t="s">
        <v>76</v>
      </c>
    </row>
    <row r="279" spans="1:8">
      <c r="A279" s="8" t="s">
        <v>36</v>
      </c>
      <c r="B279" s="52" t="s">
        <v>35</v>
      </c>
      <c r="C279" s="48" t="s">
        <v>71</v>
      </c>
      <c r="D279" s="48" t="s">
        <v>71</v>
      </c>
      <c r="E279" s="48" t="s">
        <v>71</v>
      </c>
      <c r="F279" s="60" t="s">
        <v>71</v>
      </c>
      <c r="G279" s="290" t="s">
        <v>34</v>
      </c>
      <c r="H279" s="291"/>
    </row>
    <row r="280" spans="1:8" ht="15">
      <c r="A280" s="47" t="s">
        <v>32</v>
      </c>
      <c r="B280" s="53"/>
      <c r="C280" s="49" t="s">
        <v>77</v>
      </c>
      <c r="D280" s="49" t="s">
        <v>86</v>
      </c>
      <c r="E280" s="49" t="s">
        <v>313</v>
      </c>
      <c r="F280" s="61" t="s">
        <v>314</v>
      </c>
      <c r="G280" s="292" t="s">
        <v>294</v>
      </c>
      <c r="H280" s="293" t="s">
        <v>33</v>
      </c>
    </row>
    <row r="281" spans="1:8">
      <c r="A281" s="55"/>
      <c r="B281" s="54"/>
      <c r="C281" s="50" t="s">
        <v>245</v>
      </c>
      <c r="D281" s="50" t="s">
        <v>245</v>
      </c>
      <c r="E281" s="50" t="s">
        <v>245</v>
      </c>
      <c r="F281" s="62" t="s">
        <v>245</v>
      </c>
      <c r="G281" s="294">
        <v>2010</v>
      </c>
      <c r="H281" s="51"/>
    </row>
    <row r="282" spans="1:8">
      <c r="A282" s="6" t="s">
        <v>31</v>
      </c>
      <c r="B282" s="6" t="s">
        <v>30</v>
      </c>
      <c r="C282" s="6">
        <v>1</v>
      </c>
      <c r="D282" s="6">
        <v>2</v>
      </c>
      <c r="E282" s="6">
        <v>3</v>
      </c>
      <c r="F282" s="44" t="s">
        <v>295</v>
      </c>
      <c r="G282" s="51" t="s">
        <v>88</v>
      </c>
      <c r="H282" s="16" t="s">
        <v>296</v>
      </c>
    </row>
    <row r="283" spans="1:8">
      <c r="A283" s="4">
        <v>1</v>
      </c>
      <c r="B283" s="16" t="s">
        <v>127</v>
      </c>
      <c r="C283" s="12">
        <f>C284+C286+C287+C288+C289+C290+C293+C285+C291+C292</f>
        <v>4205.34</v>
      </c>
      <c r="D283" s="12">
        <f>D284+D286+D287+D288+D289+D290+D293+D285+D291+D292</f>
        <v>1332.6999999999998</v>
      </c>
      <c r="E283" s="12">
        <f>E284+E286+E287+E288+E289+E290+E293+E285+E291+E292</f>
        <v>1229.1599999999999</v>
      </c>
      <c r="F283" s="12">
        <f>F284+F286+F287+F288+F289+F290+F293+F285+F291+F292</f>
        <v>2561.8599999999997</v>
      </c>
      <c r="G283" s="12">
        <f>G284+G286+G287+G288+G289+G290+G293+G285+G291+G292</f>
        <v>1313.3100000000002</v>
      </c>
      <c r="H283" s="300">
        <f>G283/F283*100</f>
        <v>51.263925429180382</v>
      </c>
    </row>
    <row r="284" spans="1:8">
      <c r="A284" s="3"/>
      <c r="B284" s="9" t="s">
        <v>55</v>
      </c>
      <c r="C284" s="11">
        <v>835.54</v>
      </c>
      <c r="D284" s="11">
        <v>254.5</v>
      </c>
      <c r="E284" s="11">
        <v>232.76</v>
      </c>
      <c r="F284" s="13">
        <f t="shared" ref="F284:F293" si="28">D284+E284</f>
        <v>487.26</v>
      </c>
      <c r="G284" s="45">
        <v>212.14</v>
      </c>
      <c r="H284" s="301">
        <f>G284/F284*100</f>
        <v>43.537331198949225</v>
      </c>
    </row>
    <row r="285" spans="1:8">
      <c r="A285" s="3"/>
      <c r="B285" s="9" t="s">
        <v>135</v>
      </c>
      <c r="C285" s="11">
        <v>250</v>
      </c>
      <c r="D285" s="11">
        <v>65.099999999999994</v>
      </c>
      <c r="E285" s="11">
        <v>64</v>
      </c>
      <c r="F285" s="13">
        <f t="shared" si="28"/>
        <v>129.1</v>
      </c>
      <c r="G285" s="45">
        <v>65.239999999999995</v>
      </c>
      <c r="H285" s="301">
        <f t="shared" ref="H285:H309" si="29">G285/F285*100</f>
        <v>50.534469403563129</v>
      </c>
    </row>
    <row r="286" spans="1:8">
      <c r="A286" s="3"/>
      <c r="B286" s="9" t="s">
        <v>136</v>
      </c>
      <c r="C286" s="11">
        <v>105.8</v>
      </c>
      <c r="D286" s="11">
        <v>40.700000000000003</v>
      </c>
      <c r="E286" s="11">
        <v>34.200000000000003</v>
      </c>
      <c r="F286" s="13">
        <f t="shared" si="28"/>
        <v>74.900000000000006</v>
      </c>
      <c r="G286" s="45">
        <v>43.24</v>
      </c>
      <c r="H286" s="301">
        <f t="shared" si="29"/>
        <v>57.730307076101461</v>
      </c>
    </row>
    <row r="287" spans="1:8">
      <c r="A287" s="3"/>
      <c r="B287" s="9" t="s">
        <v>137</v>
      </c>
      <c r="C287" s="11">
        <v>2455.5</v>
      </c>
      <c r="D287" s="11">
        <v>784.4</v>
      </c>
      <c r="E287" s="11">
        <v>747.1</v>
      </c>
      <c r="F287" s="13">
        <f t="shared" si="28"/>
        <v>1531.5</v>
      </c>
      <c r="G287" s="45">
        <v>858.64</v>
      </c>
      <c r="H287" s="301">
        <f t="shared" si="29"/>
        <v>56.065295461965391</v>
      </c>
    </row>
    <row r="288" spans="1:8">
      <c r="A288" s="3"/>
      <c r="B288" s="9" t="s">
        <v>138</v>
      </c>
      <c r="C288" s="11">
        <v>40</v>
      </c>
      <c r="D288" s="11">
        <v>12</v>
      </c>
      <c r="E288" s="11">
        <v>11</v>
      </c>
      <c r="F288" s="13">
        <f t="shared" si="28"/>
        <v>23</v>
      </c>
      <c r="G288" s="45">
        <v>5.79</v>
      </c>
      <c r="H288" s="301">
        <f t="shared" si="29"/>
        <v>25.173913043478262</v>
      </c>
    </row>
    <row r="289" spans="1:8">
      <c r="A289" s="3"/>
      <c r="B289" s="9" t="s">
        <v>139</v>
      </c>
      <c r="C289" s="11">
        <v>10</v>
      </c>
      <c r="D289" s="11">
        <v>2</v>
      </c>
      <c r="E289" s="11">
        <v>2</v>
      </c>
      <c r="F289" s="13">
        <f t="shared" si="28"/>
        <v>4</v>
      </c>
      <c r="G289" s="45">
        <v>0.7</v>
      </c>
      <c r="H289" s="301">
        <f t="shared" si="29"/>
        <v>17.5</v>
      </c>
    </row>
    <row r="290" spans="1:8">
      <c r="A290" s="3"/>
      <c r="B290" s="9" t="s">
        <v>140</v>
      </c>
      <c r="C290" s="11">
        <v>8</v>
      </c>
      <c r="D290" s="11">
        <v>1.9</v>
      </c>
      <c r="E290" s="11">
        <v>1</v>
      </c>
      <c r="F290" s="13">
        <f t="shared" si="28"/>
        <v>2.9</v>
      </c>
      <c r="G290" s="45">
        <v>1.92</v>
      </c>
      <c r="H290" s="301">
        <f t="shared" si="29"/>
        <v>66.206896551724142</v>
      </c>
    </row>
    <row r="291" spans="1:8">
      <c r="A291" s="3"/>
      <c r="B291" s="9" t="s">
        <v>130</v>
      </c>
      <c r="C291" s="11">
        <v>237</v>
      </c>
      <c r="D291" s="11">
        <v>83.5</v>
      </c>
      <c r="E291" s="11">
        <v>68.5</v>
      </c>
      <c r="F291" s="13">
        <f t="shared" si="28"/>
        <v>152</v>
      </c>
      <c r="G291" s="45">
        <v>72.180000000000007</v>
      </c>
      <c r="H291" s="301">
        <f t="shared" si="29"/>
        <v>47.486842105263158</v>
      </c>
    </row>
    <row r="292" spans="1:8">
      <c r="A292" s="3"/>
      <c r="B292" s="9" t="s">
        <v>141</v>
      </c>
      <c r="C292" s="11">
        <v>1</v>
      </c>
      <c r="D292" s="11">
        <v>1</v>
      </c>
      <c r="E292" s="11">
        <v>0</v>
      </c>
      <c r="F292" s="13">
        <f t="shared" si="28"/>
        <v>1</v>
      </c>
      <c r="G292" s="45">
        <v>0</v>
      </c>
      <c r="H292" s="301">
        <f t="shared" si="29"/>
        <v>0</v>
      </c>
    </row>
    <row r="293" spans="1:8">
      <c r="A293" s="3"/>
      <c r="B293" s="9" t="s">
        <v>132</v>
      </c>
      <c r="C293" s="11">
        <v>262.5</v>
      </c>
      <c r="D293" s="11">
        <v>87.6</v>
      </c>
      <c r="E293" s="11">
        <v>68.599999999999994</v>
      </c>
      <c r="F293" s="13">
        <f t="shared" si="28"/>
        <v>156.19999999999999</v>
      </c>
      <c r="G293" s="45">
        <v>53.46</v>
      </c>
      <c r="H293" s="301">
        <f t="shared" si="29"/>
        <v>34.225352112676063</v>
      </c>
    </row>
    <row r="294" spans="1:8">
      <c r="A294" s="4">
        <v>2</v>
      </c>
      <c r="B294" s="16" t="s">
        <v>142</v>
      </c>
      <c r="C294" s="12">
        <v>3</v>
      </c>
      <c r="D294" s="12">
        <v>2</v>
      </c>
      <c r="E294" s="12">
        <v>1</v>
      </c>
      <c r="F294" s="12">
        <v>3</v>
      </c>
      <c r="G294" s="12">
        <v>0</v>
      </c>
      <c r="H294" s="301">
        <f t="shared" si="29"/>
        <v>0</v>
      </c>
    </row>
    <row r="295" spans="1:8">
      <c r="A295" s="23" t="s">
        <v>26</v>
      </c>
      <c r="B295" s="23" t="s">
        <v>25</v>
      </c>
      <c r="C295" s="24">
        <f>C283+C294</f>
        <v>4208.34</v>
      </c>
      <c r="D295" s="24">
        <f>D283+D294</f>
        <v>1334.6999999999998</v>
      </c>
      <c r="E295" s="24">
        <f>E283+E294</f>
        <v>1230.1599999999999</v>
      </c>
      <c r="F295" s="24">
        <f>F283+F294</f>
        <v>2564.8599999999997</v>
      </c>
      <c r="G295" s="24">
        <f>G283+G294</f>
        <v>1313.3100000000002</v>
      </c>
      <c r="H295" s="302">
        <f t="shared" si="29"/>
        <v>51.203964348931343</v>
      </c>
    </row>
    <row r="296" spans="1:8">
      <c r="A296" s="4">
        <v>1</v>
      </c>
      <c r="B296" s="16" t="s">
        <v>20</v>
      </c>
      <c r="C296" s="12">
        <f>C297+C298+C299</f>
        <v>4208.34</v>
      </c>
      <c r="D296" s="12">
        <f>D297+D298+D299</f>
        <v>1334.7</v>
      </c>
      <c r="E296" s="12">
        <f>E297+E298+E299</f>
        <v>1230.1600000000001</v>
      </c>
      <c r="F296" s="12">
        <f>F297+F298+F299</f>
        <v>2564.86</v>
      </c>
      <c r="G296" s="12">
        <f>G297+G298+G299</f>
        <v>1168.7799999999997</v>
      </c>
      <c r="H296" s="301">
        <f t="shared" si="29"/>
        <v>45.568958929532208</v>
      </c>
    </row>
    <row r="297" spans="1:8">
      <c r="A297" s="3"/>
      <c r="B297" s="10" t="s">
        <v>37</v>
      </c>
      <c r="C297" s="13">
        <v>281.04000000000002</v>
      </c>
      <c r="D297" s="13">
        <v>82.89</v>
      </c>
      <c r="E297" s="13">
        <v>74.39</v>
      </c>
      <c r="F297" s="13">
        <f t="shared" ref="F297:F303" si="30">D297+E297</f>
        <v>157.28</v>
      </c>
      <c r="G297" s="45">
        <v>41.84</v>
      </c>
      <c r="H297" s="301">
        <f t="shared" si="29"/>
        <v>26.602238046795524</v>
      </c>
    </row>
    <row r="298" spans="1:8">
      <c r="A298" s="3"/>
      <c r="B298" s="10" t="s">
        <v>38</v>
      </c>
      <c r="C298" s="13">
        <v>3861.3</v>
      </c>
      <c r="D298" s="13">
        <v>1235.31</v>
      </c>
      <c r="E298" s="13">
        <v>1139.27</v>
      </c>
      <c r="F298" s="13">
        <f t="shared" si="30"/>
        <v>2374.58</v>
      </c>
      <c r="G298" s="45">
        <v>1114.0899999999999</v>
      </c>
      <c r="H298" s="301">
        <f t="shared" si="29"/>
        <v>46.917349594454592</v>
      </c>
    </row>
    <row r="299" spans="1:8">
      <c r="A299" s="3"/>
      <c r="B299" s="10" t="s">
        <v>39</v>
      </c>
      <c r="C299" s="13">
        <v>66</v>
      </c>
      <c r="D299" s="13">
        <v>16.5</v>
      </c>
      <c r="E299" s="13">
        <v>16.5</v>
      </c>
      <c r="F299" s="13">
        <f t="shared" si="30"/>
        <v>33</v>
      </c>
      <c r="G299" s="45">
        <v>12.85</v>
      </c>
      <c r="H299" s="301">
        <f t="shared" si="29"/>
        <v>38.939393939393938</v>
      </c>
    </row>
    <row r="300" spans="1:8">
      <c r="A300" s="3"/>
      <c r="B300" s="67" t="s">
        <v>98</v>
      </c>
      <c r="C300" s="68">
        <v>1853</v>
      </c>
      <c r="D300" s="68">
        <v>608</v>
      </c>
      <c r="E300" s="68">
        <v>585</v>
      </c>
      <c r="F300" s="68">
        <f t="shared" si="30"/>
        <v>1193</v>
      </c>
      <c r="G300" s="64">
        <v>640.22</v>
      </c>
      <c r="H300" s="301">
        <f t="shared" si="29"/>
        <v>53.664710813076276</v>
      </c>
    </row>
    <row r="301" spans="1:8">
      <c r="A301" s="3"/>
      <c r="B301" s="67" t="s">
        <v>143</v>
      </c>
      <c r="C301" s="68">
        <v>265.2</v>
      </c>
      <c r="D301" s="68">
        <v>96.8</v>
      </c>
      <c r="E301" s="68">
        <v>71.3</v>
      </c>
      <c r="F301" s="68">
        <f t="shared" si="30"/>
        <v>168.1</v>
      </c>
      <c r="G301" s="64">
        <v>36.53</v>
      </c>
      <c r="H301" s="301">
        <f t="shared" si="29"/>
        <v>21.731112433075552</v>
      </c>
    </row>
    <row r="302" spans="1:8">
      <c r="A302" s="3"/>
      <c r="B302" s="67" t="s">
        <v>100</v>
      </c>
      <c r="C302" s="68">
        <v>2000.14</v>
      </c>
      <c r="D302" s="68">
        <v>600.9</v>
      </c>
      <c r="E302" s="68">
        <v>546.86</v>
      </c>
      <c r="F302" s="68">
        <f t="shared" si="30"/>
        <v>1147.76</v>
      </c>
      <c r="G302" s="64">
        <v>469.26</v>
      </c>
      <c r="H302" s="301">
        <f t="shared" si="29"/>
        <v>40.884853976441065</v>
      </c>
    </row>
    <row r="303" spans="1:8">
      <c r="A303" s="3"/>
      <c r="B303" s="67" t="s">
        <v>101</v>
      </c>
      <c r="C303" s="68">
        <v>90</v>
      </c>
      <c r="D303" s="68">
        <v>29</v>
      </c>
      <c r="E303" s="68">
        <v>27</v>
      </c>
      <c r="F303" s="68">
        <f t="shared" si="30"/>
        <v>56</v>
      </c>
      <c r="G303" s="64">
        <v>22.77</v>
      </c>
      <c r="H303" s="301">
        <f t="shared" si="29"/>
        <v>40.660714285714285</v>
      </c>
    </row>
    <row r="304" spans="1:8">
      <c r="A304" s="23" t="s">
        <v>10</v>
      </c>
      <c r="B304" s="23" t="s">
        <v>9</v>
      </c>
      <c r="C304" s="24">
        <f>C296</f>
        <v>4208.34</v>
      </c>
      <c r="D304" s="24">
        <f>D296</f>
        <v>1334.7</v>
      </c>
      <c r="E304" s="24">
        <f>E296</f>
        <v>1230.1600000000001</v>
      </c>
      <c r="F304" s="24">
        <f>F296</f>
        <v>2564.86</v>
      </c>
      <c r="G304" s="24">
        <f>G296</f>
        <v>1168.7799999999997</v>
      </c>
      <c r="H304" s="302">
        <f t="shared" si="29"/>
        <v>45.568958929532208</v>
      </c>
    </row>
    <row r="305" spans="1:8">
      <c r="A305" s="4" t="s">
        <v>8</v>
      </c>
      <c r="B305" s="4" t="s">
        <v>7</v>
      </c>
      <c r="C305" s="15">
        <f>C295-C304</f>
        <v>0</v>
      </c>
      <c r="D305" s="15">
        <f>D295-D304</f>
        <v>0</v>
      </c>
      <c r="E305" s="15">
        <f>E295-E304</f>
        <v>0</v>
      </c>
      <c r="F305" s="15">
        <f>F295-F304</f>
        <v>0</v>
      </c>
      <c r="G305" s="15">
        <f>G295-G304</f>
        <v>144.53000000000043</v>
      </c>
      <c r="H305" s="301">
        <v>0</v>
      </c>
    </row>
    <row r="306" spans="1:8">
      <c r="A306" s="23" t="s">
        <v>70</v>
      </c>
      <c r="B306" s="23" t="s">
        <v>69</v>
      </c>
      <c r="C306" s="24">
        <f>C307+C308+C309</f>
        <v>4208.34</v>
      </c>
      <c r="D306" s="24">
        <f>D307+D308+D309</f>
        <v>1334.7</v>
      </c>
      <c r="E306" s="24">
        <f>E307+E308+E309</f>
        <v>1230.1600000000001</v>
      </c>
      <c r="F306" s="24">
        <f>F307+F308+F309</f>
        <v>2564.86</v>
      </c>
      <c r="G306" s="24">
        <f>G307+G308+G309</f>
        <v>1168.7799999999997</v>
      </c>
      <c r="H306" s="302">
        <f t="shared" si="29"/>
        <v>45.568958929532208</v>
      </c>
    </row>
    <row r="307" spans="1:8">
      <c r="A307" s="3">
        <v>1</v>
      </c>
      <c r="B307" s="2" t="s">
        <v>6</v>
      </c>
      <c r="C307" s="15">
        <f t="shared" ref="C307:G309" si="31">C297</f>
        <v>281.04000000000002</v>
      </c>
      <c r="D307" s="15">
        <f t="shared" si="31"/>
        <v>82.89</v>
      </c>
      <c r="E307" s="15">
        <f t="shared" si="31"/>
        <v>74.39</v>
      </c>
      <c r="F307" s="15">
        <f t="shared" si="31"/>
        <v>157.28</v>
      </c>
      <c r="G307" s="15">
        <f t="shared" si="31"/>
        <v>41.84</v>
      </c>
      <c r="H307" s="301">
        <f t="shared" si="29"/>
        <v>26.602238046795524</v>
      </c>
    </row>
    <row r="308" spans="1:8">
      <c r="A308" s="3">
        <v>2</v>
      </c>
      <c r="B308" s="2" t="s">
        <v>5</v>
      </c>
      <c r="C308" s="15">
        <f t="shared" si="31"/>
        <v>3861.3</v>
      </c>
      <c r="D308" s="15">
        <f t="shared" si="31"/>
        <v>1235.31</v>
      </c>
      <c r="E308" s="15">
        <f t="shared" si="31"/>
        <v>1139.27</v>
      </c>
      <c r="F308" s="15">
        <f t="shared" si="31"/>
        <v>2374.58</v>
      </c>
      <c r="G308" s="15">
        <f t="shared" si="31"/>
        <v>1114.0899999999999</v>
      </c>
      <c r="H308" s="301">
        <f t="shared" si="29"/>
        <v>46.917349594454592</v>
      </c>
    </row>
    <row r="309" spans="1:8">
      <c r="A309" s="3">
        <v>3</v>
      </c>
      <c r="B309" s="1" t="s">
        <v>1</v>
      </c>
      <c r="C309" s="15">
        <f t="shared" si="31"/>
        <v>66</v>
      </c>
      <c r="D309" s="15">
        <f t="shared" si="31"/>
        <v>16.5</v>
      </c>
      <c r="E309" s="15">
        <f t="shared" si="31"/>
        <v>16.5</v>
      </c>
      <c r="F309" s="15">
        <f t="shared" si="31"/>
        <v>33</v>
      </c>
      <c r="G309" s="15">
        <f t="shared" si="31"/>
        <v>12.85</v>
      </c>
      <c r="H309" s="301">
        <f t="shared" si="29"/>
        <v>38.939393939393938</v>
      </c>
    </row>
    <row r="311" spans="1:8">
      <c r="A311" s="298"/>
      <c r="B311" s="299" t="s">
        <v>310</v>
      </c>
      <c r="C311" s="298"/>
      <c r="D311" s="298"/>
      <c r="E311" s="298"/>
      <c r="F311" s="298"/>
      <c r="G311" s="298"/>
      <c r="H311" s="298"/>
    </row>
    <row r="312" spans="1:8">
      <c r="A312" s="298"/>
      <c r="B312" s="299"/>
      <c r="C312" s="298"/>
      <c r="D312" s="298"/>
      <c r="E312" s="298"/>
      <c r="F312" s="298"/>
      <c r="G312" t="s">
        <v>76</v>
      </c>
      <c r="H312" s="298"/>
    </row>
    <row r="313" spans="1:8">
      <c r="A313" s="8" t="s">
        <v>36</v>
      </c>
      <c r="B313" s="52" t="s">
        <v>35</v>
      </c>
      <c r="C313" s="48" t="s">
        <v>71</v>
      </c>
      <c r="D313" s="48" t="s">
        <v>71</v>
      </c>
      <c r="E313" s="48" t="s">
        <v>71</v>
      </c>
      <c r="F313" s="60" t="s">
        <v>71</v>
      </c>
      <c r="G313" s="290" t="s">
        <v>34</v>
      </c>
      <c r="H313" s="291"/>
    </row>
    <row r="314" spans="1:8" ht="15">
      <c r="A314" s="47" t="s">
        <v>32</v>
      </c>
      <c r="B314" s="53"/>
      <c r="C314" s="49" t="s">
        <v>77</v>
      </c>
      <c r="D314" s="49" t="s">
        <v>86</v>
      </c>
      <c r="E314" s="49" t="s">
        <v>313</v>
      </c>
      <c r="F314" s="61" t="s">
        <v>314</v>
      </c>
      <c r="G314" s="292" t="s">
        <v>294</v>
      </c>
      <c r="H314" s="293" t="s">
        <v>33</v>
      </c>
    </row>
    <row r="315" spans="1:8">
      <c r="A315" s="55"/>
      <c r="B315" s="54"/>
      <c r="C315" s="50" t="s">
        <v>245</v>
      </c>
      <c r="D315" s="50" t="s">
        <v>245</v>
      </c>
      <c r="E315" s="50" t="s">
        <v>245</v>
      </c>
      <c r="F315" s="62" t="s">
        <v>245</v>
      </c>
      <c r="G315" s="294">
        <v>2010</v>
      </c>
      <c r="H315" s="51"/>
    </row>
    <row r="316" spans="1:8">
      <c r="A316" s="6" t="s">
        <v>31</v>
      </c>
      <c r="B316" s="6" t="s">
        <v>30</v>
      </c>
      <c r="C316" s="6">
        <v>1</v>
      </c>
      <c r="D316" s="6">
        <v>2</v>
      </c>
      <c r="E316" s="6">
        <v>3</v>
      </c>
      <c r="F316" s="44" t="s">
        <v>295</v>
      </c>
      <c r="G316" s="51" t="s">
        <v>88</v>
      </c>
      <c r="H316" s="4" t="s">
        <v>296</v>
      </c>
    </row>
    <row r="317" spans="1:8">
      <c r="A317" s="4">
        <v>1</v>
      </c>
      <c r="B317" s="16" t="s">
        <v>127</v>
      </c>
      <c r="C317" s="12">
        <f>C318+C319</f>
        <v>1678.01</v>
      </c>
      <c r="D317" s="12">
        <f>D318+D319</f>
        <v>1678.01</v>
      </c>
      <c r="E317" s="12">
        <f>E318+E319</f>
        <v>0</v>
      </c>
      <c r="F317" s="12">
        <f>F318+F319</f>
        <v>1678.01</v>
      </c>
      <c r="G317" s="12">
        <f>G318+G319</f>
        <v>2.19</v>
      </c>
      <c r="H317" s="301">
        <f t="shared" ref="H317:H339" si="32">G317/F317*100</f>
        <v>0.13051173711718045</v>
      </c>
    </row>
    <row r="318" spans="1:8">
      <c r="A318" s="3"/>
      <c r="B318" s="9" t="s">
        <v>144</v>
      </c>
      <c r="C318" s="11">
        <v>273.07</v>
      </c>
      <c r="D318" s="11">
        <v>273.07</v>
      </c>
      <c r="E318" s="11">
        <v>0</v>
      </c>
      <c r="F318" s="68">
        <f>D318+E318</f>
        <v>273.07</v>
      </c>
      <c r="G318" s="45">
        <v>0</v>
      </c>
      <c r="H318" s="301">
        <f t="shared" si="32"/>
        <v>0</v>
      </c>
    </row>
    <row r="319" spans="1:8">
      <c r="A319" s="3"/>
      <c r="B319" s="9" t="s">
        <v>145</v>
      </c>
      <c r="C319" s="11">
        <v>1404.94</v>
      </c>
      <c r="D319" s="11">
        <v>1404.94</v>
      </c>
      <c r="E319" s="11">
        <v>0</v>
      </c>
      <c r="F319" s="68">
        <f>D319+E319</f>
        <v>1404.94</v>
      </c>
      <c r="G319" s="45">
        <v>2.19</v>
      </c>
      <c r="H319" s="301">
        <f t="shared" si="32"/>
        <v>0.15587854285592265</v>
      </c>
    </row>
    <row r="320" spans="1:8">
      <c r="A320" s="23" t="s">
        <v>26</v>
      </c>
      <c r="B320" s="23" t="s">
        <v>25</v>
      </c>
      <c r="C320" s="24">
        <f>C317</f>
        <v>1678.01</v>
      </c>
      <c r="D320" s="24">
        <f>D317</f>
        <v>1678.01</v>
      </c>
      <c r="E320" s="24">
        <f>E317</f>
        <v>0</v>
      </c>
      <c r="F320" s="24">
        <f>F317</f>
        <v>1678.01</v>
      </c>
      <c r="G320" s="24">
        <f>G317</f>
        <v>2.19</v>
      </c>
      <c r="H320" s="302">
        <f t="shared" si="32"/>
        <v>0.13051173711718045</v>
      </c>
    </row>
    <row r="321" spans="1:8">
      <c r="A321" s="4">
        <v>1</v>
      </c>
      <c r="B321" s="16" t="s">
        <v>72</v>
      </c>
      <c r="C321" s="12">
        <f>C322</f>
        <v>431.91</v>
      </c>
      <c r="D321" s="12">
        <f>D322</f>
        <v>431.91</v>
      </c>
      <c r="E321" s="12">
        <f>E322</f>
        <v>0</v>
      </c>
      <c r="F321" s="12">
        <f>F322</f>
        <v>431.91</v>
      </c>
      <c r="G321" s="12">
        <f>G322</f>
        <v>0</v>
      </c>
      <c r="H321" s="301">
        <f t="shared" si="32"/>
        <v>0</v>
      </c>
    </row>
    <row r="322" spans="1:8">
      <c r="A322" s="3"/>
      <c r="B322" s="10" t="s">
        <v>147</v>
      </c>
      <c r="C322" s="13">
        <v>431.91</v>
      </c>
      <c r="D322" s="13">
        <v>431.91</v>
      </c>
      <c r="E322" s="13">
        <v>0</v>
      </c>
      <c r="F322" s="33">
        <f>D322+E322</f>
        <v>431.91</v>
      </c>
      <c r="G322" s="45">
        <v>0</v>
      </c>
      <c r="H322" s="301">
        <f t="shared" si="32"/>
        <v>0</v>
      </c>
    </row>
    <row r="323" spans="1:8">
      <c r="A323" s="3"/>
      <c r="B323" s="67" t="s">
        <v>146</v>
      </c>
      <c r="C323" s="68">
        <v>431.91</v>
      </c>
      <c r="D323" s="68">
        <v>431.91</v>
      </c>
      <c r="E323" s="68">
        <v>0</v>
      </c>
      <c r="F323" s="68">
        <f>D323+E323</f>
        <v>431.91</v>
      </c>
      <c r="G323" s="64">
        <v>0</v>
      </c>
      <c r="H323" s="301">
        <f t="shared" si="32"/>
        <v>0</v>
      </c>
    </row>
    <row r="324" spans="1:8" s="22" customFormat="1">
      <c r="A324" s="4">
        <v>2</v>
      </c>
      <c r="B324" s="31" t="s">
        <v>17</v>
      </c>
      <c r="C324" s="196">
        <v>223.03</v>
      </c>
      <c r="D324" s="196">
        <v>223.03</v>
      </c>
      <c r="E324" s="196">
        <v>0</v>
      </c>
      <c r="F324" s="196">
        <f>D324+E324</f>
        <v>223.03</v>
      </c>
      <c r="G324" s="18">
        <v>223.03</v>
      </c>
      <c r="H324" s="301">
        <f t="shared" si="32"/>
        <v>100</v>
      </c>
    </row>
    <row r="325" spans="1:8">
      <c r="A325" s="3"/>
      <c r="B325" s="2" t="s">
        <v>307</v>
      </c>
      <c r="C325" s="33">
        <v>223.03</v>
      </c>
      <c r="D325" s="33">
        <v>223.03</v>
      </c>
      <c r="E325" s="33">
        <v>0</v>
      </c>
      <c r="F325" s="33">
        <f>D325+E325</f>
        <v>223.03</v>
      </c>
      <c r="G325" s="45">
        <v>223.03</v>
      </c>
      <c r="H325" s="301">
        <f t="shared" si="32"/>
        <v>100</v>
      </c>
    </row>
    <row r="326" spans="1:8">
      <c r="A326" s="3"/>
      <c r="B326" s="67" t="s">
        <v>311</v>
      </c>
      <c r="C326" s="68">
        <v>223.03</v>
      </c>
      <c r="D326" s="68">
        <v>223.03</v>
      </c>
      <c r="E326" s="68">
        <v>0</v>
      </c>
      <c r="F326" s="33">
        <f>D326+E326</f>
        <v>223.03</v>
      </c>
      <c r="G326" s="64">
        <v>223.03</v>
      </c>
      <c r="H326" s="301">
        <f t="shared" si="32"/>
        <v>100</v>
      </c>
    </row>
    <row r="327" spans="1:8">
      <c r="A327" s="4">
        <v>2</v>
      </c>
      <c r="B327" s="31" t="s">
        <v>16</v>
      </c>
      <c r="C327" s="12">
        <f>C328+C329</f>
        <v>1023.0699999999999</v>
      </c>
      <c r="D327" s="12">
        <f>D328+D329</f>
        <v>1023.0699999999999</v>
      </c>
      <c r="E327" s="12">
        <f>E328+E329</f>
        <v>0</v>
      </c>
      <c r="F327" s="12">
        <f>F328+F329</f>
        <v>1023.0699999999999</v>
      </c>
      <c r="G327" s="12">
        <f>G328+G329</f>
        <v>176.99</v>
      </c>
      <c r="H327" s="301">
        <f t="shared" si="32"/>
        <v>17.299891503025211</v>
      </c>
    </row>
    <row r="328" spans="1:8">
      <c r="A328" s="3"/>
      <c r="B328" s="69" t="s">
        <v>148</v>
      </c>
      <c r="C328" s="33">
        <v>750</v>
      </c>
      <c r="D328" s="33">
        <v>750</v>
      </c>
      <c r="E328" s="33">
        <v>0</v>
      </c>
      <c r="F328" s="33">
        <f>D328+E328</f>
        <v>750</v>
      </c>
      <c r="G328" s="45">
        <v>176.99</v>
      </c>
      <c r="H328" s="301">
        <f t="shared" si="32"/>
        <v>23.598666666666666</v>
      </c>
    </row>
    <row r="329" spans="1:8">
      <c r="A329" s="3"/>
      <c r="B329" s="69" t="s">
        <v>84</v>
      </c>
      <c r="C329" s="33">
        <v>273.07</v>
      </c>
      <c r="D329" s="33">
        <v>273.07</v>
      </c>
      <c r="E329" s="33">
        <v>0</v>
      </c>
      <c r="F329" s="68">
        <f>D329+E329</f>
        <v>273.07</v>
      </c>
      <c r="G329" s="45">
        <v>0</v>
      </c>
      <c r="H329" s="301">
        <f t="shared" si="32"/>
        <v>0</v>
      </c>
    </row>
    <row r="330" spans="1:8">
      <c r="A330" s="3"/>
      <c r="B330" s="67" t="s">
        <v>149</v>
      </c>
      <c r="C330" s="68">
        <v>273.07</v>
      </c>
      <c r="D330" s="68">
        <v>273.07</v>
      </c>
      <c r="E330" s="68">
        <v>0</v>
      </c>
      <c r="F330" s="68">
        <f>D330+E330</f>
        <v>273.07</v>
      </c>
      <c r="G330" s="64">
        <v>0</v>
      </c>
      <c r="H330" s="301">
        <f t="shared" si="32"/>
        <v>0</v>
      </c>
    </row>
    <row r="331" spans="1:8">
      <c r="A331" s="3"/>
      <c r="B331" s="67" t="s">
        <v>150</v>
      </c>
      <c r="C331" s="68">
        <v>450</v>
      </c>
      <c r="D331" s="68">
        <v>450</v>
      </c>
      <c r="E331" s="68">
        <v>0</v>
      </c>
      <c r="F331" s="68">
        <f>D331+E331</f>
        <v>450</v>
      </c>
      <c r="G331" s="64">
        <v>176.99</v>
      </c>
      <c r="H331" s="301">
        <f t="shared" si="32"/>
        <v>39.331111111111113</v>
      </c>
    </row>
    <row r="332" spans="1:8">
      <c r="A332" s="3"/>
      <c r="B332" s="67" t="s">
        <v>151</v>
      </c>
      <c r="C332" s="68">
        <v>300</v>
      </c>
      <c r="D332" s="68">
        <v>300</v>
      </c>
      <c r="E332" s="68">
        <v>0</v>
      </c>
      <c r="F332" s="68">
        <f>D332+E332</f>
        <v>300</v>
      </c>
      <c r="G332" s="64">
        <v>0</v>
      </c>
      <c r="H332" s="301">
        <f t="shared" si="32"/>
        <v>0</v>
      </c>
    </row>
    <row r="333" spans="1:8">
      <c r="A333" s="23" t="s">
        <v>10</v>
      </c>
      <c r="B333" s="23" t="s">
        <v>9</v>
      </c>
      <c r="C333" s="24">
        <f>C321+C327+C324</f>
        <v>1678.01</v>
      </c>
      <c r="D333" s="24">
        <f>D321+D327+D324</f>
        <v>1678.01</v>
      </c>
      <c r="E333" s="24">
        <f>E321+E327+E324</f>
        <v>0</v>
      </c>
      <c r="F333" s="24">
        <f>F321+F327+F324</f>
        <v>1678.01</v>
      </c>
      <c r="G333" s="24">
        <f>G321+G327+G324</f>
        <v>400.02</v>
      </c>
      <c r="H333" s="302">
        <f t="shared" si="32"/>
        <v>23.83895209206143</v>
      </c>
    </row>
    <row r="334" spans="1:8">
      <c r="A334" s="4" t="s">
        <v>8</v>
      </c>
      <c r="B334" s="4" t="s">
        <v>7</v>
      </c>
      <c r="C334" s="15">
        <f>C320-C333</f>
        <v>0</v>
      </c>
      <c r="D334" s="15">
        <f>D320-D333</f>
        <v>0</v>
      </c>
      <c r="E334" s="15">
        <f>E320-E333</f>
        <v>0</v>
      </c>
      <c r="F334" s="15">
        <f>F320-F333</f>
        <v>0</v>
      </c>
      <c r="G334" s="15">
        <f>G320-G333</f>
        <v>-397.83</v>
      </c>
      <c r="H334" s="301">
        <v>0</v>
      </c>
    </row>
    <row r="335" spans="1:8">
      <c r="A335" s="23" t="s">
        <v>70</v>
      </c>
      <c r="B335" s="23" t="s">
        <v>69</v>
      </c>
      <c r="C335" s="24">
        <f>C336+C339+C338+C337</f>
        <v>1678.01</v>
      </c>
      <c r="D335" s="24">
        <f>D336+D339+D338+D337</f>
        <v>1678.01</v>
      </c>
      <c r="E335" s="24">
        <f>E336+E339+E338+E337</f>
        <v>0</v>
      </c>
      <c r="F335" s="24">
        <f>F336+F339+F338+F337</f>
        <v>1678.01</v>
      </c>
      <c r="G335" s="24">
        <f>G336+G339+G338+G337</f>
        <v>400.02</v>
      </c>
      <c r="H335" s="302">
        <f t="shared" si="32"/>
        <v>23.83895209206143</v>
      </c>
    </row>
    <row r="336" spans="1:8">
      <c r="A336" s="3">
        <v>1</v>
      </c>
      <c r="B336" s="2" t="s">
        <v>5</v>
      </c>
      <c r="C336" s="15">
        <f>C328</f>
        <v>750</v>
      </c>
      <c r="D336" s="15">
        <f>D328</f>
        <v>750</v>
      </c>
      <c r="E336" s="15">
        <f>E328</f>
        <v>0</v>
      </c>
      <c r="F336" s="15">
        <f>F328</f>
        <v>750</v>
      </c>
      <c r="G336" s="15">
        <f>G328</f>
        <v>176.99</v>
      </c>
      <c r="H336" s="301">
        <f t="shared" si="32"/>
        <v>23.598666666666666</v>
      </c>
    </row>
    <row r="337" spans="1:8">
      <c r="A337" s="3">
        <v>2</v>
      </c>
      <c r="B337" s="2" t="s">
        <v>307</v>
      </c>
      <c r="C337" s="15">
        <f>C325</f>
        <v>223.03</v>
      </c>
      <c r="D337" s="15">
        <f>D325</f>
        <v>223.03</v>
      </c>
      <c r="E337" s="15">
        <f>E325</f>
        <v>0</v>
      </c>
      <c r="F337" s="15">
        <v>223.03</v>
      </c>
      <c r="G337" s="15">
        <f>G325</f>
        <v>223.03</v>
      </c>
      <c r="H337" s="301"/>
    </row>
    <row r="338" spans="1:8">
      <c r="A338" s="3">
        <v>3</v>
      </c>
      <c r="B338" s="2" t="s">
        <v>134</v>
      </c>
      <c r="C338" s="15">
        <f>C329</f>
        <v>273.07</v>
      </c>
      <c r="D338" s="15">
        <f>D329</f>
        <v>273.07</v>
      </c>
      <c r="E338" s="15">
        <f>E329</f>
        <v>0</v>
      </c>
      <c r="F338" s="15">
        <f>F329</f>
        <v>273.07</v>
      </c>
      <c r="G338" s="15">
        <f>G329</f>
        <v>0</v>
      </c>
      <c r="H338" s="301">
        <f t="shared" si="32"/>
        <v>0</v>
      </c>
    </row>
    <row r="339" spans="1:8">
      <c r="A339" s="3">
        <v>4</v>
      </c>
      <c r="B339" s="1" t="s">
        <v>47</v>
      </c>
      <c r="C339" s="15">
        <f>C323</f>
        <v>431.91</v>
      </c>
      <c r="D339" s="15">
        <f>D323</f>
        <v>431.91</v>
      </c>
      <c r="E339" s="15">
        <f>E323</f>
        <v>0</v>
      </c>
      <c r="F339" s="15">
        <f>F323</f>
        <v>431.91</v>
      </c>
      <c r="G339" s="15">
        <f>G323</f>
        <v>0</v>
      </c>
      <c r="H339" s="301">
        <f t="shared" si="32"/>
        <v>0</v>
      </c>
    </row>
  </sheetData>
  <phoneticPr fontId="8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40"/>
  <sheetViews>
    <sheetView topLeftCell="A253" workbookViewId="0">
      <selection activeCell="H256" sqref="H256"/>
    </sheetView>
  </sheetViews>
  <sheetFormatPr defaultRowHeight="12.75"/>
  <cols>
    <col min="1" max="1" width="4.140625" customWidth="1"/>
    <col min="2" max="2" width="54.140625" customWidth="1"/>
    <col min="3" max="3" width="10.140625" customWidth="1"/>
    <col min="4" max="4" width="12.140625" customWidth="1"/>
    <col min="5" max="5" width="9.7109375" bestFit="1" customWidth="1"/>
    <col min="6" max="6" width="10.140625" customWidth="1"/>
    <col min="7" max="7" width="11" customWidth="1"/>
    <col min="8" max="8" width="10.28515625" customWidth="1"/>
  </cols>
  <sheetData>
    <row r="1" spans="1:9">
      <c r="A1" s="22" t="s">
        <v>290</v>
      </c>
      <c r="B1" s="22"/>
    </row>
    <row r="2" spans="1:9">
      <c r="A2" s="22" t="s">
        <v>291</v>
      </c>
      <c r="B2" s="22"/>
    </row>
    <row r="3" spans="1:9">
      <c r="A3" s="22" t="s">
        <v>238</v>
      </c>
      <c r="B3" s="22"/>
    </row>
    <row r="4" spans="1:9">
      <c r="A4" s="22" t="s">
        <v>292</v>
      </c>
      <c r="B4" s="22"/>
    </row>
    <row r="5" spans="1:9">
      <c r="A5" s="22" t="s">
        <v>68</v>
      </c>
      <c r="B5" s="22"/>
    </row>
    <row r="6" spans="1:9">
      <c r="A6" s="22"/>
      <c r="B6" s="22"/>
    </row>
    <row r="7" spans="1:9">
      <c r="A7" s="22"/>
      <c r="B7" s="22"/>
    </row>
    <row r="9" spans="1:9">
      <c r="B9" s="261" t="s">
        <v>315</v>
      </c>
      <c r="C9" s="261"/>
      <c r="D9" s="261"/>
      <c r="E9" s="261"/>
      <c r="F9" s="261"/>
      <c r="G9" s="261"/>
    </row>
    <row r="10" spans="1:9">
      <c r="B10" s="261"/>
      <c r="C10" s="261"/>
      <c r="D10" s="261"/>
      <c r="E10" s="261"/>
      <c r="F10" s="261"/>
      <c r="G10" s="261"/>
    </row>
    <row r="11" spans="1:9">
      <c r="B11" s="261"/>
      <c r="C11" s="261"/>
      <c r="D11" s="261"/>
      <c r="E11" s="261"/>
      <c r="F11" s="261"/>
      <c r="G11" s="261"/>
    </row>
    <row r="12" spans="1:9">
      <c r="B12" s="261"/>
      <c r="C12" s="261"/>
      <c r="D12" s="261"/>
      <c r="E12" s="261"/>
      <c r="F12" s="261"/>
      <c r="G12" s="261"/>
    </row>
    <row r="13" spans="1:9">
      <c r="B13" s="22"/>
      <c r="C13" s="22"/>
      <c r="D13" s="22"/>
      <c r="E13" s="22"/>
      <c r="F13" s="22"/>
      <c r="G13" s="22"/>
      <c r="H13" t="s">
        <v>76</v>
      </c>
    </row>
    <row r="14" spans="1:9">
      <c r="B14" s="262" t="s">
        <v>35</v>
      </c>
      <c r="C14" s="263"/>
      <c r="D14" s="264" t="s">
        <v>71</v>
      </c>
      <c r="E14" s="264" t="s">
        <v>71</v>
      </c>
      <c r="F14" s="264" t="s">
        <v>71</v>
      </c>
      <c r="G14" s="265" t="s">
        <v>71</v>
      </c>
      <c r="H14" s="266" t="s">
        <v>34</v>
      </c>
      <c r="I14" s="267"/>
    </row>
    <row r="15" spans="1:9">
      <c r="B15" s="268"/>
      <c r="C15" s="269" t="s">
        <v>219</v>
      </c>
      <c r="D15" s="270" t="s">
        <v>321</v>
      </c>
      <c r="E15" s="270" t="s">
        <v>85</v>
      </c>
      <c r="F15" s="270" t="s">
        <v>85</v>
      </c>
      <c r="G15" s="271" t="s">
        <v>293</v>
      </c>
      <c r="H15" s="272" t="s">
        <v>316</v>
      </c>
      <c r="I15" s="273"/>
    </row>
    <row r="16" spans="1:9">
      <c r="B16" s="268"/>
      <c r="C16" s="269"/>
      <c r="D16" s="270"/>
      <c r="E16" s="270" t="s">
        <v>26</v>
      </c>
      <c r="F16" s="270" t="s">
        <v>10</v>
      </c>
      <c r="G16" s="271" t="s">
        <v>26</v>
      </c>
      <c r="H16" s="274"/>
      <c r="I16" s="273" t="s">
        <v>33</v>
      </c>
    </row>
    <row r="17" spans="2:9">
      <c r="B17" s="275"/>
      <c r="C17" s="276"/>
      <c r="D17" s="277" t="s">
        <v>245</v>
      </c>
      <c r="E17" s="277" t="s">
        <v>245</v>
      </c>
      <c r="F17" s="277" t="s">
        <v>245</v>
      </c>
      <c r="G17" s="278" t="s">
        <v>245</v>
      </c>
      <c r="H17" s="279">
        <v>2010</v>
      </c>
      <c r="I17" s="280"/>
    </row>
    <row r="18" spans="2:9">
      <c r="B18" s="281" t="s">
        <v>31</v>
      </c>
      <c r="C18" s="277" t="s">
        <v>30</v>
      </c>
      <c r="D18" s="277" t="s">
        <v>220</v>
      </c>
      <c r="E18" s="277" t="s">
        <v>221</v>
      </c>
      <c r="F18" s="277" t="s">
        <v>222</v>
      </c>
      <c r="G18" s="282" t="s">
        <v>295</v>
      </c>
      <c r="H18" s="281">
        <v>5</v>
      </c>
      <c r="I18" s="281" t="s">
        <v>296</v>
      </c>
    </row>
    <row r="19" spans="2:9">
      <c r="B19" s="104" t="s">
        <v>228</v>
      </c>
      <c r="C19" s="105" t="s">
        <v>153</v>
      </c>
      <c r="D19" s="106">
        <f>SUM(D20+D34+D35+D36)</f>
        <v>168616.35</v>
      </c>
      <c r="E19" s="106">
        <f>SUM(E20+E34+E35+E36)</f>
        <v>46463.200000000004</v>
      </c>
      <c r="F19" s="106">
        <f>SUM(F20+F34+F35+F36)</f>
        <v>52036.160000000003</v>
      </c>
      <c r="G19" s="106">
        <f>SUM(G20+G34+G35+G36)</f>
        <v>98499.36</v>
      </c>
      <c r="H19" s="106">
        <f>SUM(H20+H34+H35+H36)</f>
        <v>71431.649999999994</v>
      </c>
      <c r="I19" s="283">
        <f>H19/G19*100</f>
        <v>72.51991281973811</v>
      </c>
    </row>
    <row r="20" spans="2:9">
      <c r="B20" s="93" t="s">
        <v>225</v>
      </c>
      <c r="C20" s="94" t="s">
        <v>154</v>
      </c>
      <c r="D20" s="95">
        <f>SUM(D21+D33)</f>
        <v>151245.35</v>
      </c>
      <c r="E20" s="95">
        <f>SUM(E21+E33)</f>
        <v>43814.14</v>
      </c>
      <c r="F20" s="95">
        <f>SUM(F21+F33)</f>
        <v>44499.16</v>
      </c>
      <c r="G20" s="95">
        <f>SUM(G21+G33)</f>
        <v>88313.3</v>
      </c>
      <c r="H20" s="95">
        <f>SUM(H21+H33)</f>
        <v>66330.009999999995</v>
      </c>
      <c r="I20" s="220">
        <f>H20/G20*100</f>
        <v>75.107611197860336</v>
      </c>
    </row>
    <row r="21" spans="2:9">
      <c r="B21" s="93" t="s">
        <v>224</v>
      </c>
      <c r="C21" s="94" t="s">
        <v>155</v>
      </c>
      <c r="D21" s="95">
        <f>SUM(D22+D24+D27+D28+D29+D32)</f>
        <v>132752</v>
      </c>
      <c r="E21" s="95">
        <f>SUM(E22+E24+E27+E28+E29+E32)</f>
        <v>37396</v>
      </c>
      <c r="F21" s="95">
        <f>SUM(F22+F24+F27+F28+F29+F32)</f>
        <v>39551</v>
      </c>
      <c r="G21" s="95">
        <f>SUM(G22+G24+G27+G28+G29+G32)</f>
        <v>76947</v>
      </c>
      <c r="H21" s="95">
        <f>SUM(H22+H24+H27+H28+H29+H32)</f>
        <v>60693.169999999991</v>
      </c>
      <c r="I21" s="220">
        <f>H21/G21*100</f>
        <v>78.87659038039169</v>
      </c>
    </row>
    <row r="22" spans="2:9" ht="24.75" customHeight="1">
      <c r="B22" s="73" t="s">
        <v>156</v>
      </c>
      <c r="C22" s="71" t="s">
        <v>157</v>
      </c>
      <c r="D22" s="72">
        <f>SUM(D23)</f>
        <v>418</v>
      </c>
      <c r="E22" s="72">
        <f>SUM(E23)</f>
        <v>130</v>
      </c>
      <c r="F22" s="72">
        <f>SUM(F23)</f>
        <v>97</v>
      </c>
      <c r="G22" s="72">
        <f>SUM(G23)</f>
        <v>227</v>
      </c>
      <c r="H22" s="72">
        <f>SUM(H23)</f>
        <v>237.96</v>
      </c>
      <c r="I22" s="284">
        <f>H22/G22*100</f>
        <v>104.82819383259911</v>
      </c>
    </row>
    <row r="23" spans="2:9">
      <c r="B23" s="74" t="s">
        <v>158</v>
      </c>
      <c r="C23" s="71" t="s">
        <v>159</v>
      </c>
      <c r="D23" s="75">
        <f>D90</f>
        <v>418</v>
      </c>
      <c r="E23" s="75">
        <f>E90</f>
        <v>130</v>
      </c>
      <c r="F23" s="75">
        <f>F90</f>
        <v>97</v>
      </c>
      <c r="G23" s="92">
        <f>F23+E23</f>
        <v>227</v>
      </c>
      <c r="H23" s="75">
        <f>H90</f>
        <v>237.96</v>
      </c>
      <c r="I23" s="284">
        <f>H23/G23*100</f>
        <v>104.82819383259911</v>
      </c>
    </row>
    <row r="24" spans="2:9" ht="25.5" customHeight="1">
      <c r="B24" s="73" t="s">
        <v>160</v>
      </c>
      <c r="C24" s="71" t="s">
        <v>161</v>
      </c>
      <c r="D24" s="75">
        <f>SUM(D25:D26)</f>
        <v>45122</v>
      </c>
      <c r="E24" s="75">
        <f>SUM(E25:E26)</f>
        <v>11629</v>
      </c>
      <c r="F24" s="75">
        <f>SUM(F25:F26)</f>
        <v>12550</v>
      </c>
      <c r="G24" s="75">
        <f>SUM(G25:G26)</f>
        <v>24179</v>
      </c>
      <c r="H24" s="75">
        <f>SUM(H25:H26)</f>
        <v>19883.09</v>
      </c>
      <c r="I24" s="284">
        <f t="shared" ref="I24:I55" si="0">H24/G24*100</f>
        <v>82.232888043343394</v>
      </c>
    </row>
    <row r="25" spans="2:9" ht="24" customHeight="1">
      <c r="B25" s="76" t="s">
        <v>162</v>
      </c>
      <c r="C25" s="71" t="s">
        <v>163</v>
      </c>
      <c r="D25" s="75">
        <v>0</v>
      </c>
      <c r="E25" s="75">
        <v>0</v>
      </c>
      <c r="F25" s="75">
        <v>0</v>
      </c>
      <c r="G25" s="92">
        <f>F25+E25</f>
        <v>0</v>
      </c>
      <c r="H25" s="183">
        <v>0</v>
      </c>
      <c r="I25" s="284">
        <v>0</v>
      </c>
    </row>
    <row r="26" spans="2:9" ht="14.25" customHeight="1">
      <c r="B26" s="77" t="s">
        <v>164</v>
      </c>
      <c r="C26" s="71" t="s">
        <v>165</v>
      </c>
      <c r="D26" s="75">
        <f>D102+D103</f>
        <v>45122</v>
      </c>
      <c r="E26" s="75">
        <f>E102+E103</f>
        <v>11629</v>
      </c>
      <c r="F26" s="75">
        <f>F102+F103</f>
        <v>12550</v>
      </c>
      <c r="G26" s="92">
        <f>F26+E26</f>
        <v>24179</v>
      </c>
      <c r="H26" s="75">
        <f>H102+H103</f>
        <v>19883.09</v>
      </c>
      <c r="I26" s="284">
        <f t="shared" si="0"/>
        <v>82.232888043343394</v>
      </c>
    </row>
    <row r="27" spans="2:9" ht="13.5" customHeight="1">
      <c r="B27" s="73" t="s">
        <v>166</v>
      </c>
      <c r="C27" s="71" t="s">
        <v>167</v>
      </c>
      <c r="D27" s="75">
        <v>0</v>
      </c>
      <c r="E27" s="92">
        <v>0</v>
      </c>
      <c r="F27" s="92">
        <v>0</v>
      </c>
      <c r="G27" s="92">
        <f>F27+E27</f>
        <v>0</v>
      </c>
      <c r="H27" s="75">
        <f>H91</f>
        <v>0</v>
      </c>
      <c r="I27" s="284">
        <v>0</v>
      </c>
    </row>
    <row r="28" spans="2:9">
      <c r="B28" s="70" t="s">
        <v>168</v>
      </c>
      <c r="C28" s="71" t="s">
        <v>169</v>
      </c>
      <c r="D28" s="75">
        <f>D92</f>
        <v>17500</v>
      </c>
      <c r="E28" s="75">
        <f>E92</f>
        <v>5900</v>
      </c>
      <c r="F28" s="75">
        <f>F92</f>
        <v>5720</v>
      </c>
      <c r="G28" s="92">
        <f>F28+E28</f>
        <v>11620</v>
      </c>
      <c r="H28" s="75">
        <f>H92</f>
        <v>8944.33</v>
      </c>
      <c r="I28" s="284">
        <f t="shared" si="0"/>
        <v>76.973580034423406</v>
      </c>
    </row>
    <row r="29" spans="2:9">
      <c r="B29" s="70" t="s">
        <v>170</v>
      </c>
      <c r="C29" s="71" t="s">
        <v>171</v>
      </c>
      <c r="D29" s="78">
        <f>SUM(D30:D31)</f>
        <v>69462</v>
      </c>
      <c r="E29" s="78">
        <f>SUM(E30:E31)</f>
        <v>19647</v>
      </c>
      <c r="F29" s="78">
        <f>SUM(F30:F31)</f>
        <v>21084</v>
      </c>
      <c r="G29" s="78">
        <f>SUM(G30:G31)</f>
        <v>40731</v>
      </c>
      <c r="H29" s="78">
        <f>SUM(H30:H31)</f>
        <v>31515.079999999998</v>
      </c>
      <c r="I29" s="284">
        <f t="shared" si="0"/>
        <v>77.373695710883595</v>
      </c>
    </row>
    <row r="30" spans="2:9">
      <c r="B30" s="74" t="s">
        <v>29</v>
      </c>
      <c r="C30" s="71" t="s">
        <v>172</v>
      </c>
      <c r="D30" s="92">
        <f>D104</f>
        <v>58192</v>
      </c>
      <c r="E30" s="92">
        <f>E104</f>
        <v>16798</v>
      </c>
      <c r="F30" s="92">
        <f>F104</f>
        <v>16504</v>
      </c>
      <c r="G30" s="92">
        <f t="shared" ref="G30:G38" si="1">F30+E30</f>
        <v>33302</v>
      </c>
      <c r="H30" s="183">
        <f>H105+H106</f>
        <v>27419.85</v>
      </c>
      <c r="I30" s="284">
        <f t="shared" si="0"/>
        <v>82.336946729926126</v>
      </c>
    </row>
    <row r="31" spans="2:9" ht="22.5" customHeight="1">
      <c r="B31" s="76" t="s">
        <v>177</v>
      </c>
      <c r="C31" s="71" t="s">
        <v>178</v>
      </c>
      <c r="D31" s="75">
        <f t="shared" ref="D31:F32" si="2">D93</f>
        <v>11270</v>
      </c>
      <c r="E31" s="75">
        <f t="shared" si="2"/>
        <v>2849</v>
      </c>
      <c r="F31" s="75">
        <f t="shared" si="2"/>
        <v>4580</v>
      </c>
      <c r="G31" s="92">
        <f t="shared" si="1"/>
        <v>7429</v>
      </c>
      <c r="H31" s="75">
        <f>H93</f>
        <v>4095.23</v>
      </c>
      <c r="I31" s="284">
        <f t="shared" si="0"/>
        <v>55.124915870238254</v>
      </c>
    </row>
    <row r="32" spans="2:9">
      <c r="B32" s="81" t="s">
        <v>179</v>
      </c>
      <c r="C32" s="71" t="s">
        <v>180</v>
      </c>
      <c r="D32" s="75">
        <f t="shared" si="2"/>
        <v>250</v>
      </c>
      <c r="E32" s="75">
        <f t="shared" si="2"/>
        <v>90</v>
      </c>
      <c r="F32" s="75">
        <f t="shared" si="2"/>
        <v>100</v>
      </c>
      <c r="G32" s="92">
        <f t="shared" si="1"/>
        <v>190</v>
      </c>
      <c r="H32" s="75">
        <f>H94</f>
        <v>112.71</v>
      </c>
      <c r="I32" s="284">
        <f t="shared" si="0"/>
        <v>59.321052631578944</v>
      </c>
    </row>
    <row r="33" spans="2:9">
      <c r="B33" s="93" t="s">
        <v>181</v>
      </c>
      <c r="C33" s="94" t="s">
        <v>182</v>
      </c>
      <c r="D33" s="96">
        <f>D95+D96+D97+D98+D99+D100+D241+C284+C318</f>
        <v>18493.349999999999</v>
      </c>
      <c r="E33" s="96">
        <f>E95+E96+E97+E98+E99+E100+E241+D284+D318</f>
        <v>6418.14</v>
      </c>
      <c r="F33" s="96">
        <f>F95+F96+F97+F98+F99+F100+F241+E284+E318</f>
        <v>4948.16</v>
      </c>
      <c r="G33" s="97">
        <f t="shared" si="1"/>
        <v>11366.3</v>
      </c>
      <c r="H33" s="96">
        <f>H95+H96+H97+H98+H99+H100+H241+G284+G318</f>
        <v>5636.84</v>
      </c>
      <c r="I33" s="220">
        <f t="shared" si="0"/>
        <v>49.592567502177495</v>
      </c>
    </row>
    <row r="34" spans="2:9">
      <c r="B34" s="93" t="s">
        <v>183</v>
      </c>
      <c r="C34" s="94" t="s">
        <v>184</v>
      </c>
      <c r="D34" s="95">
        <f>D101+C295</f>
        <v>173</v>
      </c>
      <c r="E34" s="95">
        <f>E101+D295</f>
        <v>17.66</v>
      </c>
      <c r="F34" s="95">
        <f>F101+E295</f>
        <v>90.9</v>
      </c>
      <c r="G34" s="97">
        <f t="shared" si="1"/>
        <v>108.56</v>
      </c>
      <c r="H34" s="95">
        <f>H101+G295</f>
        <v>28.5</v>
      </c>
      <c r="I34" s="220">
        <f t="shared" si="0"/>
        <v>26.252763448784084</v>
      </c>
    </row>
    <row r="35" spans="2:9">
      <c r="B35" s="93" t="s">
        <v>47</v>
      </c>
      <c r="C35" s="94" t="s">
        <v>185</v>
      </c>
      <c r="D35" s="95">
        <v>0</v>
      </c>
      <c r="E35" s="95">
        <v>0</v>
      </c>
      <c r="F35" s="95">
        <v>0</v>
      </c>
      <c r="G35" s="97">
        <f t="shared" si="1"/>
        <v>0</v>
      </c>
      <c r="H35" s="95">
        <v>0</v>
      </c>
      <c r="I35" s="220">
        <v>0</v>
      </c>
    </row>
    <row r="36" spans="2:9">
      <c r="B36" s="98" t="s">
        <v>186</v>
      </c>
      <c r="C36" s="94" t="s">
        <v>187</v>
      </c>
      <c r="D36" s="95">
        <f>SUM(D37:D38)</f>
        <v>17198</v>
      </c>
      <c r="E36" s="95">
        <f>SUM(E37:E38)</f>
        <v>2631.4</v>
      </c>
      <c r="F36" s="95">
        <f>SUM(F37:F38)</f>
        <v>7446.1</v>
      </c>
      <c r="G36" s="95">
        <f>SUM(G37:G38)</f>
        <v>10077.5</v>
      </c>
      <c r="H36" s="95">
        <f>SUM(H37:H38)</f>
        <v>5073.1399999999994</v>
      </c>
      <c r="I36" s="220">
        <f t="shared" si="0"/>
        <v>50.341255271644748</v>
      </c>
    </row>
    <row r="37" spans="2:9">
      <c r="B37" s="74" t="s">
        <v>188</v>
      </c>
      <c r="C37" s="71" t="s">
        <v>189</v>
      </c>
      <c r="D37" s="72">
        <f>D107</f>
        <v>15244</v>
      </c>
      <c r="E37" s="72">
        <f>E107</f>
        <v>2631.4</v>
      </c>
      <c r="F37" s="72">
        <f>F107</f>
        <v>6466.1</v>
      </c>
      <c r="G37" s="92">
        <f t="shared" si="1"/>
        <v>9097.5</v>
      </c>
      <c r="H37" s="72">
        <f>H107</f>
        <v>4654.4699999999993</v>
      </c>
      <c r="I37" s="284">
        <f t="shared" si="0"/>
        <v>51.162077493816973</v>
      </c>
    </row>
    <row r="38" spans="2:9">
      <c r="B38" s="305" t="s">
        <v>300</v>
      </c>
      <c r="C38" s="71" t="s">
        <v>191</v>
      </c>
      <c r="D38" s="72">
        <f>D115</f>
        <v>1954</v>
      </c>
      <c r="E38" s="72">
        <f>E115</f>
        <v>0</v>
      </c>
      <c r="F38" s="72">
        <f>F115</f>
        <v>980</v>
      </c>
      <c r="G38" s="92">
        <f t="shared" si="1"/>
        <v>980</v>
      </c>
      <c r="H38" s="72">
        <f>H115</f>
        <v>418.67</v>
      </c>
      <c r="I38" s="284">
        <f t="shared" si="0"/>
        <v>42.721428571428568</v>
      </c>
    </row>
    <row r="39" spans="2:9">
      <c r="B39" s="104" t="s">
        <v>229</v>
      </c>
      <c r="C39" s="105" t="s">
        <v>192</v>
      </c>
      <c r="D39" s="107">
        <f>SUM(D40+D50+D51+D52+D56+D55)</f>
        <v>168616.35</v>
      </c>
      <c r="E39" s="107">
        <f>SUM(E40+E50+E51+E52+E56+E55)</f>
        <v>46463.200000000004</v>
      </c>
      <c r="F39" s="107">
        <f>SUM(F40+F50+F51+F52+F56+F55)</f>
        <v>52036.159999999996</v>
      </c>
      <c r="G39" s="107">
        <f>SUM(G40+G50+G51+G52+G56+G55)</f>
        <v>98499.360000000015</v>
      </c>
      <c r="H39" s="107">
        <f>SUM(H40+H50+H52+H56+H55+H51)</f>
        <v>71688.820000000022</v>
      </c>
      <c r="I39" s="283">
        <f t="shared" si="0"/>
        <v>72.781000810563654</v>
      </c>
    </row>
    <row r="40" spans="2:9">
      <c r="B40" s="100" t="s">
        <v>227</v>
      </c>
      <c r="C40" s="101" t="s">
        <v>193</v>
      </c>
      <c r="D40" s="95">
        <f>SUM(D41:D49)</f>
        <v>158866.43</v>
      </c>
      <c r="E40" s="95">
        <f>SUM(E41:E49)</f>
        <v>43800.380000000005</v>
      </c>
      <c r="F40" s="95">
        <f>SUM(F41:F49)</f>
        <v>49351.06</v>
      </c>
      <c r="G40" s="95">
        <f>SUM(G41:G49)</f>
        <v>93151.44</v>
      </c>
      <c r="H40" s="95">
        <f>SUM(H41:H49)</f>
        <v>68725.330000000016</v>
      </c>
      <c r="I40" s="220">
        <f t="shared" si="0"/>
        <v>73.778065051919768</v>
      </c>
    </row>
    <row r="41" spans="2:9">
      <c r="B41" s="84" t="s">
        <v>194</v>
      </c>
      <c r="C41" s="83" t="s">
        <v>195</v>
      </c>
      <c r="D41" s="72">
        <f>D220+D274+C308</f>
        <v>81780.039999999994</v>
      </c>
      <c r="E41" s="72">
        <f>E220+E274+D308</f>
        <v>22728.54</v>
      </c>
      <c r="F41" s="72">
        <f>F220+F274+E308</f>
        <v>22995.01</v>
      </c>
      <c r="G41" s="92">
        <f t="shared" ref="G41:G50" si="3">E41+F41</f>
        <v>45723.55</v>
      </c>
      <c r="H41" s="72">
        <f>H220+H274+G308</f>
        <v>36916.270000000004</v>
      </c>
      <c r="I41" s="284">
        <f t="shared" si="0"/>
        <v>80.737978569030616</v>
      </c>
    </row>
    <row r="42" spans="2:9">
      <c r="B42" s="84" t="s">
        <v>196</v>
      </c>
      <c r="C42" s="83" t="s">
        <v>197</v>
      </c>
      <c r="D42" s="72">
        <f>D221+D275+C299+C337</f>
        <v>38688.879999999997</v>
      </c>
      <c r="E42" s="72">
        <f>E221+E275+D299+D337</f>
        <v>10448.26</v>
      </c>
      <c r="F42" s="72">
        <f>F221+F275+E299+E337</f>
        <v>11612.5</v>
      </c>
      <c r="G42" s="92">
        <f t="shared" si="3"/>
        <v>22060.760000000002</v>
      </c>
      <c r="H42" s="72">
        <f>H221+H275+G299+G337</f>
        <v>14436.550000000001</v>
      </c>
      <c r="I42" s="284">
        <f t="shared" si="0"/>
        <v>65.439948578380807</v>
      </c>
    </row>
    <row r="43" spans="2:9">
      <c r="B43" s="80" t="s">
        <v>73</v>
      </c>
      <c r="C43" s="83" t="s">
        <v>198</v>
      </c>
      <c r="D43" s="72">
        <f>D222</f>
        <v>3210</v>
      </c>
      <c r="E43" s="72">
        <f t="shared" ref="E43:F45" si="4">E222</f>
        <v>1170</v>
      </c>
      <c r="F43" s="72">
        <f t="shared" si="4"/>
        <v>1200</v>
      </c>
      <c r="G43" s="92">
        <f t="shared" si="3"/>
        <v>2370</v>
      </c>
      <c r="H43" s="72">
        <f>H222</f>
        <v>1570</v>
      </c>
      <c r="I43" s="284">
        <f t="shared" si="0"/>
        <v>66.244725738396625</v>
      </c>
    </row>
    <row r="44" spans="2:9">
      <c r="B44" s="84" t="s">
        <v>199</v>
      </c>
      <c r="C44" s="83" t="s">
        <v>200</v>
      </c>
      <c r="D44" s="72">
        <f>D223</f>
        <v>28426</v>
      </c>
      <c r="E44" s="72">
        <f t="shared" si="4"/>
        <v>8450</v>
      </c>
      <c r="F44" s="72">
        <f t="shared" si="4"/>
        <v>10850</v>
      </c>
      <c r="G44" s="92">
        <f t="shared" si="3"/>
        <v>19300</v>
      </c>
      <c r="H44" s="72">
        <f>H223</f>
        <v>13949.02</v>
      </c>
      <c r="I44" s="284">
        <f t="shared" si="0"/>
        <v>72.27471502590673</v>
      </c>
    </row>
    <row r="45" spans="2:9">
      <c r="B45" s="80" t="s">
        <v>201</v>
      </c>
      <c r="C45" s="83" t="s">
        <v>202</v>
      </c>
      <c r="D45" s="72">
        <f>D224</f>
        <v>16.48</v>
      </c>
      <c r="E45" s="72">
        <f t="shared" si="4"/>
        <v>0</v>
      </c>
      <c r="F45" s="72">
        <f t="shared" si="4"/>
        <v>0</v>
      </c>
      <c r="G45" s="92">
        <f t="shared" si="3"/>
        <v>0</v>
      </c>
      <c r="H45" s="72">
        <f>H224</f>
        <v>0</v>
      </c>
      <c r="I45" s="284">
        <v>0</v>
      </c>
    </row>
    <row r="46" spans="2:9">
      <c r="B46" s="84" t="s">
        <v>203</v>
      </c>
      <c r="C46" s="83" t="s">
        <v>204</v>
      </c>
      <c r="D46" s="72">
        <f>D225-D249</f>
        <v>20</v>
      </c>
      <c r="E46" s="72">
        <f>E225-E249</f>
        <v>6.5</v>
      </c>
      <c r="F46" s="72">
        <f>F225-F249</f>
        <v>6</v>
      </c>
      <c r="G46" s="92">
        <f t="shared" si="3"/>
        <v>12.5</v>
      </c>
      <c r="H46" s="72">
        <f>H225-H249</f>
        <v>8.8000000000001819</v>
      </c>
      <c r="I46" s="284">
        <f t="shared" si="0"/>
        <v>70.400000000001455</v>
      </c>
    </row>
    <row r="47" spans="2:9">
      <c r="B47" s="306" t="s">
        <v>307</v>
      </c>
      <c r="C47" s="83" t="s">
        <v>205</v>
      </c>
      <c r="D47" s="72">
        <f>D226+C338</f>
        <v>3300.03</v>
      </c>
      <c r="E47" s="72">
        <f>E226+D338</f>
        <v>223.03</v>
      </c>
      <c r="F47" s="72">
        <f>F226+E338</f>
        <v>1540</v>
      </c>
      <c r="G47" s="92">
        <f t="shared" si="3"/>
        <v>1763.03</v>
      </c>
      <c r="H47" s="72">
        <f>H226+G338</f>
        <v>454.49</v>
      </c>
      <c r="I47" s="284">
        <v>0</v>
      </c>
    </row>
    <row r="48" spans="2:9">
      <c r="B48" s="80" t="s">
        <v>1</v>
      </c>
      <c r="C48" s="83" t="s">
        <v>206</v>
      </c>
      <c r="D48" s="72">
        <f>D227+C310</f>
        <v>3244</v>
      </c>
      <c r="E48" s="72">
        <f>E227+D310</f>
        <v>749.15</v>
      </c>
      <c r="F48" s="72">
        <f>F227+E310</f>
        <v>1065.6500000000001</v>
      </c>
      <c r="G48" s="92">
        <f t="shared" si="3"/>
        <v>1814.8000000000002</v>
      </c>
      <c r="H48" s="72">
        <f>H227+G310</f>
        <v>1339.25</v>
      </c>
      <c r="I48" s="284">
        <f t="shared" si="0"/>
        <v>73.796010579678196</v>
      </c>
    </row>
    <row r="49" spans="2:9">
      <c r="B49" s="80" t="s">
        <v>0</v>
      </c>
      <c r="C49" s="83" t="s">
        <v>207</v>
      </c>
      <c r="D49" s="72">
        <f>D228</f>
        <v>181</v>
      </c>
      <c r="E49" s="72">
        <f>E228</f>
        <v>24.9</v>
      </c>
      <c r="F49" s="72">
        <f>F228</f>
        <v>81.900000000000006</v>
      </c>
      <c r="G49" s="92">
        <f t="shared" si="3"/>
        <v>106.80000000000001</v>
      </c>
      <c r="H49" s="72">
        <f>H228</f>
        <v>50.949999999999996</v>
      </c>
      <c r="I49" s="284">
        <f t="shared" si="0"/>
        <v>47.705992509363284</v>
      </c>
    </row>
    <row r="50" spans="2:9">
      <c r="B50" s="100" t="s">
        <v>208</v>
      </c>
      <c r="C50" s="101" t="s">
        <v>209</v>
      </c>
      <c r="D50" s="95">
        <f>D230+C339</f>
        <v>5497.07</v>
      </c>
      <c r="E50" s="95">
        <f>E230+D339</f>
        <v>1572.07</v>
      </c>
      <c r="F50" s="95">
        <f>F230+E339</f>
        <v>1639</v>
      </c>
      <c r="G50" s="97">
        <f t="shared" si="3"/>
        <v>3211.0699999999997</v>
      </c>
      <c r="H50" s="95">
        <f>H230+G339</f>
        <v>1713.19</v>
      </c>
      <c r="I50" s="220">
        <f t="shared" si="0"/>
        <v>53.352620777497847</v>
      </c>
    </row>
    <row r="51" spans="2:9">
      <c r="B51" s="100" t="s">
        <v>255</v>
      </c>
      <c r="C51" s="101"/>
      <c r="D51" s="95">
        <f>D231</f>
        <v>100</v>
      </c>
      <c r="E51" s="95">
        <f>E231</f>
        <v>100</v>
      </c>
      <c r="F51" s="95">
        <v>0</v>
      </c>
      <c r="G51" s="97">
        <v>100</v>
      </c>
      <c r="H51" s="95">
        <f>H231</f>
        <v>100</v>
      </c>
      <c r="I51" s="220">
        <v>0</v>
      </c>
    </row>
    <row r="52" spans="2:9">
      <c r="B52" s="100" t="s">
        <v>210</v>
      </c>
      <c r="C52" s="101" t="s">
        <v>211</v>
      </c>
      <c r="D52" s="95">
        <f>SUM(D53:D54)</f>
        <v>4538.91</v>
      </c>
      <c r="E52" s="95">
        <f>SUM(E53:E54)</f>
        <v>1363.31</v>
      </c>
      <c r="F52" s="95">
        <f>SUM(F53:F54)</f>
        <v>1050.5999999999999</v>
      </c>
      <c r="G52" s="95">
        <f>SUM(G53:G54)</f>
        <v>2413.91</v>
      </c>
      <c r="H52" s="95">
        <f>SUM(H53:H54)</f>
        <v>1532.16</v>
      </c>
      <c r="I52" s="220">
        <f t="shared" si="0"/>
        <v>63.47212613560572</v>
      </c>
    </row>
    <row r="53" spans="2:9">
      <c r="B53" s="74" t="s">
        <v>212</v>
      </c>
      <c r="C53" s="83" t="s">
        <v>213</v>
      </c>
      <c r="D53" s="72">
        <v>0</v>
      </c>
      <c r="E53" s="307">
        <v>0</v>
      </c>
      <c r="F53" s="307">
        <v>0</v>
      </c>
      <c r="G53" s="92">
        <f>E53+F53</f>
        <v>0</v>
      </c>
      <c r="H53" s="307">
        <v>0</v>
      </c>
      <c r="I53" s="284">
        <v>0</v>
      </c>
    </row>
    <row r="54" spans="2:9" ht="15.75" customHeight="1">
      <c r="B54" s="85" t="s">
        <v>214</v>
      </c>
      <c r="C54" s="83" t="s">
        <v>215</v>
      </c>
      <c r="D54" s="72">
        <f>D229+C340</f>
        <v>4538.91</v>
      </c>
      <c r="E54" s="72">
        <f>E229+D340</f>
        <v>1363.31</v>
      </c>
      <c r="F54" s="72">
        <f>F229+E340</f>
        <v>1050.5999999999999</v>
      </c>
      <c r="G54" s="92">
        <f>E54+F54</f>
        <v>2413.91</v>
      </c>
      <c r="H54" s="72">
        <f>H229+G340</f>
        <v>1532.16</v>
      </c>
      <c r="I54" s="284">
        <f t="shared" si="0"/>
        <v>63.47212613560572</v>
      </c>
    </row>
    <row r="55" spans="2:9" ht="15" customHeight="1">
      <c r="B55" s="102" t="s">
        <v>226</v>
      </c>
      <c r="C55" s="103">
        <v>38</v>
      </c>
      <c r="D55" s="95">
        <f>D232+D276</f>
        <v>-386.06</v>
      </c>
      <c r="E55" s="95">
        <f>E232+E276</f>
        <v>-372.56</v>
      </c>
      <c r="F55" s="95">
        <f>F232+F276</f>
        <v>-4.5</v>
      </c>
      <c r="G55" s="97">
        <f>E55+F55</f>
        <v>-377.06</v>
      </c>
      <c r="H55" s="95">
        <f>H232+H276</f>
        <v>-381.85999999999996</v>
      </c>
      <c r="I55" s="220">
        <f t="shared" si="0"/>
        <v>101.27300694849626</v>
      </c>
    </row>
    <row r="56" spans="2:9">
      <c r="B56" s="102" t="s">
        <v>216</v>
      </c>
      <c r="C56" s="103">
        <v>39</v>
      </c>
      <c r="D56" s="72"/>
      <c r="E56" s="285"/>
      <c r="F56" s="285"/>
      <c r="G56" s="92"/>
      <c r="H56" s="285"/>
      <c r="I56" s="284"/>
    </row>
    <row r="57" spans="2:9" ht="15.75" customHeight="1">
      <c r="B57" s="286" t="s">
        <v>217</v>
      </c>
      <c r="C57" s="99">
        <v>40</v>
      </c>
      <c r="D57" s="95">
        <f>SUM(D19-D39)</f>
        <v>0</v>
      </c>
      <c r="E57" s="95">
        <f>SUM(E19-E39)</f>
        <v>0</v>
      </c>
      <c r="F57" s="95">
        <f>SUM(F19-F39)</f>
        <v>7.2759576141834259E-12</v>
      </c>
      <c r="G57" s="95">
        <f>SUM(G19-G39)</f>
        <v>-1.4551915228366852E-11</v>
      </c>
      <c r="H57" s="95">
        <f>SUM(H19-H39)</f>
        <v>-257.17000000002736</v>
      </c>
      <c r="I57" s="284"/>
    </row>
    <row r="58" spans="2:9">
      <c r="B58" s="287" t="s">
        <v>24</v>
      </c>
      <c r="C58" s="287"/>
      <c r="D58" s="288">
        <f>D117</f>
        <v>7355</v>
      </c>
      <c r="E58" s="288">
        <f>E117</f>
        <v>1591.5</v>
      </c>
      <c r="F58" s="288">
        <f>F117</f>
        <v>2065.12</v>
      </c>
      <c r="G58" s="288">
        <f>F58+E58</f>
        <v>3656.62</v>
      </c>
      <c r="H58" s="288">
        <f>H117</f>
        <v>2626.06</v>
      </c>
      <c r="I58" s="284">
        <f t="shared" ref="I58:I72" si="5">H58/G58*100</f>
        <v>71.8165956539099</v>
      </c>
    </row>
    <row r="59" spans="2:9">
      <c r="B59" s="287" t="s">
        <v>23</v>
      </c>
      <c r="C59" s="287"/>
      <c r="D59" s="288">
        <f>D122+D251+C322-D124</f>
        <v>1332.39</v>
      </c>
      <c r="E59" s="288">
        <f>E122+E251+D322-E124</f>
        <v>631.91000000000008</v>
      </c>
      <c r="F59" s="288">
        <f>F122+F251+E322-F124</f>
        <v>303</v>
      </c>
      <c r="G59" s="288">
        <f t="shared" ref="G59:G72" si="6">F59+E59</f>
        <v>934.91000000000008</v>
      </c>
      <c r="H59" s="288">
        <f>H122+H251+G322-H124</f>
        <v>316.78999999999996</v>
      </c>
      <c r="I59" s="284">
        <f t="shared" si="5"/>
        <v>33.884545036420612</v>
      </c>
    </row>
    <row r="60" spans="2:9">
      <c r="B60" s="287" t="s">
        <v>73</v>
      </c>
      <c r="C60" s="287"/>
      <c r="D60" s="288">
        <f>D129</f>
        <v>3210</v>
      </c>
      <c r="E60" s="288">
        <f>E129</f>
        <v>1170</v>
      </c>
      <c r="F60" s="288">
        <f>F129</f>
        <v>1200</v>
      </c>
      <c r="G60" s="288">
        <f t="shared" si="6"/>
        <v>2370</v>
      </c>
      <c r="H60" s="288">
        <f>H129</f>
        <v>1570</v>
      </c>
      <c r="I60" s="284">
        <f t="shared" si="5"/>
        <v>66.244725738396625</v>
      </c>
    </row>
    <row r="61" spans="2:9">
      <c r="B61" s="287" t="s">
        <v>22</v>
      </c>
      <c r="C61" s="287"/>
      <c r="D61" s="288">
        <f>D131</f>
        <v>20</v>
      </c>
      <c r="E61" s="288">
        <f>E131</f>
        <v>6.5</v>
      </c>
      <c r="F61" s="288">
        <f>F131</f>
        <v>6</v>
      </c>
      <c r="G61" s="288">
        <f t="shared" si="6"/>
        <v>12.5</v>
      </c>
      <c r="H61" s="288">
        <f>H131</f>
        <v>8.8000000000000007</v>
      </c>
      <c r="I61" s="284">
        <f t="shared" si="5"/>
        <v>70.400000000000006</v>
      </c>
    </row>
    <row r="62" spans="2:9">
      <c r="B62" s="287" t="s">
        <v>21</v>
      </c>
      <c r="C62" s="287"/>
      <c r="D62" s="288">
        <f>D134+D255-D137</f>
        <v>5022</v>
      </c>
      <c r="E62" s="288">
        <f>E134+E255-E137</f>
        <v>1405.2</v>
      </c>
      <c r="F62" s="288">
        <f>F134+F255-F137</f>
        <v>1160.23</v>
      </c>
      <c r="G62" s="288">
        <f t="shared" si="6"/>
        <v>2565.4300000000003</v>
      </c>
      <c r="H62" s="288">
        <f>H134+H255-H137</f>
        <v>2095.5100000000002</v>
      </c>
      <c r="I62" s="284">
        <f t="shared" si="5"/>
        <v>81.682602916470131</v>
      </c>
    </row>
    <row r="63" spans="2:9">
      <c r="B63" s="287" t="s">
        <v>20</v>
      </c>
      <c r="C63" s="287"/>
      <c r="D63" s="288">
        <f>D141+C297</f>
        <v>64859.839999999997</v>
      </c>
      <c r="E63" s="288">
        <f>E141+D297</f>
        <v>20126.250000000004</v>
      </c>
      <c r="F63" s="288">
        <f>F141+E297</f>
        <v>18061.260000000002</v>
      </c>
      <c r="G63" s="288">
        <f t="shared" si="6"/>
        <v>38187.510000000009</v>
      </c>
      <c r="H63" s="288">
        <f>H141+G297</f>
        <v>31550.219999999998</v>
      </c>
      <c r="I63" s="284">
        <f t="shared" si="5"/>
        <v>82.619212407407531</v>
      </c>
    </row>
    <row r="64" spans="2:9">
      <c r="B64" s="287" t="s">
        <v>19</v>
      </c>
      <c r="C64" s="287"/>
      <c r="D64" s="288">
        <f>D153</f>
        <v>2808</v>
      </c>
      <c r="E64" s="288">
        <f>E153</f>
        <v>734.9</v>
      </c>
      <c r="F64" s="288">
        <f>F153</f>
        <v>859.6</v>
      </c>
      <c r="G64" s="288">
        <f t="shared" si="6"/>
        <v>1594.5</v>
      </c>
      <c r="H64" s="288">
        <f>H153</f>
        <v>1258.83</v>
      </c>
      <c r="I64" s="284">
        <f t="shared" si="5"/>
        <v>78.948259642521151</v>
      </c>
    </row>
    <row r="65" spans="2:9">
      <c r="B65" s="287" t="s">
        <v>18</v>
      </c>
      <c r="C65" s="287"/>
      <c r="D65" s="288">
        <f>D159-D162+D260</f>
        <v>7717.02</v>
      </c>
      <c r="E65" s="288">
        <f>E159-E162+E260</f>
        <v>1973.4</v>
      </c>
      <c r="F65" s="288">
        <f>F159-F162+F260</f>
        <v>2253.5200000000004</v>
      </c>
      <c r="G65" s="288">
        <f t="shared" si="6"/>
        <v>4226.92</v>
      </c>
      <c r="H65" s="288">
        <f>H159-H162+H260</f>
        <v>3026.45</v>
      </c>
      <c r="I65" s="284">
        <f t="shared" si="5"/>
        <v>71.599415177008311</v>
      </c>
    </row>
    <row r="66" spans="2:9">
      <c r="B66" s="287" t="s">
        <v>17</v>
      </c>
      <c r="C66" s="287"/>
      <c r="D66" s="288">
        <f>D173-D176+D267+C325</f>
        <v>16940.03</v>
      </c>
      <c r="E66" s="288">
        <f>E173-E176+E267+D325</f>
        <v>3279.03</v>
      </c>
      <c r="F66" s="288">
        <f>F173-F176+F267+E325</f>
        <v>5588.1</v>
      </c>
      <c r="G66" s="288">
        <f t="shared" si="6"/>
        <v>8867.130000000001</v>
      </c>
      <c r="H66" s="288">
        <f>H173-H176+H267+G325</f>
        <v>5792.55</v>
      </c>
      <c r="I66" s="284">
        <f t="shared" si="5"/>
        <v>65.326097621214529</v>
      </c>
    </row>
    <row r="67" spans="2:9">
      <c r="B67" s="287" t="s">
        <v>16</v>
      </c>
      <c r="C67" s="287"/>
      <c r="D67" s="288">
        <f>D186+C328</f>
        <v>19850.07</v>
      </c>
      <c r="E67" s="288">
        <f>E186+D328</f>
        <v>5321.07</v>
      </c>
      <c r="F67" s="288">
        <f>F186+E328</f>
        <v>6693.73</v>
      </c>
      <c r="G67" s="288">
        <f t="shared" si="6"/>
        <v>12014.8</v>
      </c>
      <c r="H67" s="288">
        <f>H186+G328</f>
        <v>6592.67</v>
      </c>
      <c r="I67" s="284">
        <f t="shared" si="5"/>
        <v>54.871242134700537</v>
      </c>
    </row>
    <row r="68" spans="2:9">
      <c r="B68" s="287" t="s">
        <v>15</v>
      </c>
      <c r="C68" s="287"/>
      <c r="D68" s="288">
        <f>D194</f>
        <v>3512</v>
      </c>
      <c r="E68" s="288">
        <f>E194</f>
        <v>750</v>
      </c>
      <c r="F68" s="288">
        <f>F194</f>
        <v>900</v>
      </c>
      <c r="G68" s="288">
        <f t="shared" si="6"/>
        <v>1650</v>
      </c>
      <c r="H68" s="288">
        <f>H194</f>
        <v>1021.98</v>
      </c>
      <c r="I68" s="284">
        <f t="shared" si="5"/>
        <v>61.938181818181818</v>
      </c>
    </row>
    <row r="69" spans="2:9">
      <c r="B69" s="287" t="s">
        <v>14</v>
      </c>
      <c r="C69" s="287"/>
      <c r="D69" s="288">
        <f>D200</f>
        <v>3907</v>
      </c>
      <c r="E69" s="288">
        <f>E200</f>
        <v>931.4</v>
      </c>
      <c r="F69" s="288">
        <f>F200</f>
        <v>950.6</v>
      </c>
      <c r="G69" s="288">
        <f t="shared" si="6"/>
        <v>1882</v>
      </c>
      <c r="H69" s="288">
        <f>H200</f>
        <v>1439.76</v>
      </c>
      <c r="I69" s="284">
        <f t="shared" si="5"/>
        <v>76.501594048884172</v>
      </c>
    </row>
    <row r="70" spans="2:9">
      <c r="B70" s="287" t="s">
        <v>13</v>
      </c>
      <c r="C70" s="287"/>
      <c r="D70" s="288">
        <f>D204</f>
        <v>28860</v>
      </c>
      <c r="E70" s="288">
        <f>E204</f>
        <v>8452</v>
      </c>
      <c r="F70" s="288">
        <f>F204</f>
        <v>10950</v>
      </c>
      <c r="G70" s="288">
        <f t="shared" si="6"/>
        <v>19402</v>
      </c>
      <c r="H70" s="288">
        <f>H204</f>
        <v>14047.17</v>
      </c>
      <c r="I70" s="284">
        <f t="shared" si="5"/>
        <v>72.400628801154525</v>
      </c>
    </row>
    <row r="71" spans="2:9">
      <c r="B71" s="287" t="s">
        <v>12</v>
      </c>
      <c r="C71" s="287"/>
      <c r="D71" s="288">
        <f t="shared" ref="D71:F72" si="7">D210</f>
        <v>30</v>
      </c>
      <c r="E71" s="288">
        <f t="shared" si="7"/>
        <v>11</v>
      </c>
      <c r="F71" s="288">
        <f t="shared" si="7"/>
        <v>5</v>
      </c>
      <c r="G71" s="288">
        <f t="shared" si="6"/>
        <v>16</v>
      </c>
      <c r="H71" s="288">
        <f>H210</f>
        <v>11.34</v>
      </c>
      <c r="I71" s="284">
        <f t="shared" si="5"/>
        <v>70.875</v>
      </c>
    </row>
    <row r="72" spans="2:9">
      <c r="B72" s="287" t="s">
        <v>11</v>
      </c>
      <c r="C72" s="287"/>
      <c r="D72" s="288">
        <f t="shared" si="7"/>
        <v>3193</v>
      </c>
      <c r="E72" s="288">
        <f t="shared" si="7"/>
        <v>79.04000000000002</v>
      </c>
      <c r="F72" s="288">
        <f t="shared" si="7"/>
        <v>1040</v>
      </c>
      <c r="G72" s="288">
        <f t="shared" si="6"/>
        <v>1119.04</v>
      </c>
      <c r="H72" s="288">
        <f>H211</f>
        <v>330.69</v>
      </c>
      <c r="I72" s="284">
        <f t="shared" si="5"/>
        <v>29.551222476408352</v>
      </c>
    </row>
    <row r="83" spans="1:9">
      <c r="B83" s="261" t="s">
        <v>317</v>
      </c>
      <c r="C83" s="289"/>
      <c r="D83" s="289"/>
      <c r="E83" s="289"/>
      <c r="F83" s="289"/>
      <c r="G83" s="289"/>
    </row>
    <row r="84" spans="1:9">
      <c r="G84" t="s">
        <v>76</v>
      </c>
    </row>
    <row r="85" spans="1:9">
      <c r="A85" s="8" t="s">
        <v>36</v>
      </c>
      <c r="B85" s="52" t="s">
        <v>35</v>
      </c>
      <c r="C85" s="48" t="s">
        <v>71</v>
      </c>
      <c r="D85" s="48" t="s">
        <v>71</v>
      </c>
      <c r="E85" s="48" t="s">
        <v>71</v>
      </c>
      <c r="F85" s="48" t="s">
        <v>71</v>
      </c>
      <c r="G85" s="60" t="s">
        <v>71</v>
      </c>
      <c r="H85" s="290" t="s">
        <v>34</v>
      </c>
      <c r="I85" s="291"/>
    </row>
    <row r="86" spans="1:9" ht="15">
      <c r="A86" s="47" t="s">
        <v>32</v>
      </c>
      <c r="B86" s="53"/>
      <c r="C86" s="49" t="s">
        <v>77</v>
      </c>
      <c r="D86" s="49" t="s">
        <v>321</v>
      </c>
      <c r="E86" s="49" t="s">
        <v>86</v>
      </c>
      <c r="F86" s="49" t="s">
        <v>313</v>
      </c>
      <c r="G86" s="61" t="s">
        <v>314</v>
      </c>
      <c r="H86" s="292" t="s">
        <v>316</v>
      </c>
      <c r="I86" s="293" t="s">
        <v>33</v>
      </c>
    </row>
    <row r="87" spans="1:9">
      <c r="A87" s="55"/>
      <c r="B87" s="54"/>
      <c r="C87" s="50" t="s">
        <v>245</v>
      </c>
      <c r="D87" s="50" t="s">
        <v>245</v>
      </c>
      <c r="E87" s="50" t="s">
        <v>245</v>
      </c>
      <c r="F87" s="50" t="s">
        <v>245</v>
      </c>
      <c r="G87" s="62" t="s">
        <v>245</v>
      </c>
      <c r="H87" s="294">
        <v>2010</v>
      </c>
      <c r="I87" s="51"/>
    </row>
    <row r="88" spans="1:9">
      <c r="A88" s="6" t="s">
        <v>31</v>
      </c>
      <c r="B88" s="6" t="s">
        <v>30</v>
      </c>
      <c r="C88" s="6">
        <v>1</v>
      </c>
      <c r="D88" s="6">
        <v>1</v>
      </c>
      <c r="E88" s="6">
        <v>2</v>
      </c>
      <c r="F88" s="6">
        <v>3</v>
      </c>
      <c r="G88" s="51" t="s">
        <v>295</v>
      </c>
      <c r="H88" s="4">
        <v>5</v>
      </c>
      <c r="I88" s="295" t="s">
        <v>297</v>
      </c>
    </row>
    <row r="89" spans="1:9">
      <c r="A89" s="4">
        <v>1</v>
      </c>
      <c r="B89" s="16" t="s">
        <v>50</v>
      </c>
      <c r="C89" s="12">
        <f t="shared" ref="C89:H89" si="8">C90+C91+C92+C93+C94+C95+C96+C97+C98+C99+C100+C101+C102+C103</f>
        <v>83460</v>
      </c>
      <c r="D89" s="12">
        <f t="shared" si="8"/>
        <v>83460</v>
      </c>
      <c r="E89" s="12">
        <f t="shared" si="8"/>
        <v>22803.66</v>
      </c>
      <c r="F89" s="12">
        <f t="shared" si="8"/>
        <v>25996.9</v>
      </c>
      <c r="G89" s="12">
        <f t="shared" si="8"/>
        <v>48800.56</v>
      </c>
      <c r="H89" s="12">
        <f t="shared" si="8"/>
        <v>36279.469999999994</v>
      </c>
      <c r="I89" s="18">
        <f>H89/G89*100</f>
        <v>74.342323120882213</v>
      </c>
    </row>
    <row r="90" spans="1:9">
      <c r="A90" s="3"/>
      <c r="B90" s="9" t="s">
        <v>51</v>
      </c>
      <c r="C90" s="11">
        <v>418</v>
      </c>
      <c r="D90" s="11">
        <v>418</v>
      </c>
      <c r="E90" s="11">
        <v>130</v>
      </c>
      <c r="F90" s="11">
        <v>97</v>
      </c>
      <c r="G90" s="11">
        <f>E90+F90</f>
        <v>227</v>
      </c>
      <c r="H90" s="11">
        <v>237.96</v>
      </c>
      <c r="I90" s="45">
        <f>H90/G90*100</f>
        <v>104.82819383259911</v>
      </c>
    </row>
    <row r="91" spans="1:9">
      <c r="A91" s="3"/>
      <c r="B91" s="9" t="s">
        <v>78</v>
      </c>
      <c r="C91" s="11">
        <v>0</v>
      </c>
      <c r="D91" s="11">
        <v>0</v>
      </c>
      <c r="E91" s="11">
        <v>0</v>
      </c>
      <c r="F91" s="11">
        <v>0</v>
      </c>
      <c r="G91" s="11">
        <f t="shared" ref="G91:G103" si="9">E91+F91</f>
        <v>0</v>
      </c>
      <c r="H91" s="11">
        <v>0</v>
      </c>
      <c r="I91" s="45">
        <v>0</v>
      </c>
    </row>
    <row r="92" spans="1:9">
      <c r="A92" s="3"/>
      <c r="B92" s="9" t="s">
        <v>52</v>
      </c>
      <c r="C92" s="11">
        <v>17500</v>
      </c>
      <c r="D92" s="11">
        <v>17500</v>
      </c>
      <c r="E92" s="11">
        <v>5900</v>
      </c>
      <c r="F92" s="11">
        <v>5720</v>
      </c>
      <c r="G92" s="11">
        <f t="shared" si="9"/>
        <v>11620</v>
      </c>
      <c r="H92" s="11">
        <v>8944.33</v>
      </c>
      <c r="I92" s="45">
        <f t="shared" ref="I92:I99" si="10">H92/G92*100</f>
        <v>76.973580034423406</v>
      </c>
    </row>
    <row r="93" spans="1:9">
      <c r="A93" s="3"/>
      <c r="B93" s="9" t="s">
        <v>53</v>
      </c>
      <c r="C93" s="11">
        <v>11270</v>
      </c>
      <c r="D93" s="11">
        <v>11270</v>
      </c>
      <c r="E93" s="11">
        <v>2849</v>
      </c>
      <c r="F93" s="11">
        <v>4580</v>
      </c>
      <c r="G93" s="11">
        <f t="shared" si="9"/>
        <v>7429</v>
      </c>
      <c r="H93" s="11">
        <v>4095.23</v>
      </c>
      <c r="I93" s="45">
        <f t="shared" si="10"/>
        <v>55.124915870238254</v>
      </c>
    </row>
    <row r="94" spans="1:9">
      <c r="A94" s="3"/>
      <c r="B94" s="9" t="s">
        <v>54</v>
      </c>
      <c r="C94" s="11">
        <v>250</v>
      </c>
      <c r="D94" s="11">
        <v>250</v>
      </c>
      <c r="E94" s="11">
        <v>90</v>
      </c>
      <c r="F94" s="11">
        <v>100</v>
      </c>
      <c r="G94" s="11">
        <f t="shared" si="9"/>
        <v>190</v>
      </c>
      <c r="H94" s="11">
        <v>112.71</v>
      </c>
      <c r="I94" s="45">
        <f t="shared" si="10"/>
        <v>59.321052631578944</v>
      </c>
    </row>
    <row r="95" spans="1:9">
      <c r="A95" s="3"/>
      <c r="B95" s="9" t="s">
        <v>55</v>
      </c>
      <c r="C95" s="11">
        <v>4900</v>
      </c>
      <c r="D95" s="11">
        <v>4900</v>
      </c>
      <c r="E95" s="11">
        <v>1210</v>
      </c>
      <c r="F95" s="11">
        <v>1450</v>
      </c>
      <c r="G95" s="11">
        <f t="shared" si="9"/>
        <v>2660</v>
      </c>
      <c r="H95" s="11">
        <v>1725.27</v>
      </c>
      <c r="I95" s="45">
        <f t="shared" si="10"/>
        <v>64.85977443609022</v>
      </c>
    </row>
    <row r="96" spans="1:9">
      <c r="A96" s="3"/>
      <c r="B96" s="9" t="s">
        <v>56</v>
      </c>
      <c r="C96" s="11">
        <v>330</v>
      </c>
      <c r="D96" s="11">
        <v>330</v>
      </c>
      <c r="E96" s="11">
        <v>80</v>
      </c>
      <c r="F96" s="11">
        <v>110</v>
      </c>
      <c r="G96" s="11">
        <f t="shared" si="9"/>
        <v>190</v>
      </c>
      <c r="H96" s="11">
        <v>115.54</v>
      </c>
      <c r="I96" s="45">
        <f t="shared" si="10"/>
        <v>60.810526315789481</v>
      </c>
    </row>
    <row r="97" spans="1:9">
      <c r="A97" s="3"/>
      <c r="B97" s="9" t="s">
        <v>57</v>
      </c>
      <c r="C97" s="11">
        <v>750</v>
      </c>
      <c r="D97" s="11">
        <v>750</v>
      </c>
      <c r="E97" s="11">
        <v>200</v>
      </c>
      <c r="F97" s="11">
        <v>250</v>
      </c>
      <c r="G97" s="11">
        <f t="shared" si="9"/>
        <v>450</v>
      </c>
      <c r="H97" s="11">
        <v>329.69</v>
      </c>
      <c r="I97" s="45">
        <f t="shared" si="10"/>
        <v>73.26444444444445</v>
      </c>
    </row>
    <row r="98" spans="1:9">
      <c r="A98" s="3"/>
      <c r="B98" s="9" t="s">
        <v>58</v>
      </c>
      <c r="C98" s="11">
        <v>2050</v>
      </c>
      <c r="D98" s="11">
        <v>2050</v>
      </c>
      <c r="E98" s="11">
        <v>550</v>
      </c>
      <c r="F98" s="11">
        <v>800</v>
      </c>
      <c r="G98" s="11">
        <f t="shared" si="9"/>
        <v>1350</v>
      </c>
      <c r="H98" s="11">
        <v>566.82000000000005</v>
      </c>
      <c r="I98" s="45">
        <f t="shared" si="10"/>
        <v>41.986666666666672</v>
      </c>
    </row>
    <row r="99" spans="1:9">
      <c r="A99" s="3"/>
      <c r="B99" s="9" t="s">
        <v>59</v>
      </c>
      <c r="C99" s="11">
        <v>700</v>
      </c>
      <c r="D99" s="11">
        <v>700</v>
      </c>
      <c r="E99" s="11">
        <v>150</v>
      </c>
      <c r="F99" s="11">
        <v>250</v>
      </c>
      <c r="G99" s="11">
        <f t="shared" si="9"/>
        <v>400</v>
      </c>
      <c r="H99" s="11">
        <v>240.33</v>
      </c>
      <c r="I99" s="45">
        <f t="shared" si="10"/>
        <v>60.082500000000003</v>
      </c>
    </row>
    <row r="100" spans="1:9">
      <c r="A100" s="3"/>
      <c r="B100" s="9" t="s">
        <v>132</v>
      </c>
      <c r="C100" s="11">
        <v>0</v>
      </c>
      <c r="D100" s="11">
        <v>0</v>
      </c>
      <c r="E100" s="11">
        <v>0</v>
      </c>
      <c r="F100" s="11">
        <v>0</v>
      </c>
      <c r="G100" s="11">
        <f t="shared" si="9"/>
        <v>0</v>
      </c>
      <c r="H100" s="11">
        <v>0</v>
      </c>
      <c r="I100" s="45">
        <v>0</v>
      </c>
    </row>
    <row r="101" spans="1:9">
      <c r="A101" s="3"/>
      <c r="B101" s="9" t="s">
        <v>67</v>
      </c>
      <c r="C101" s="11">
        <v>170</v>
      </c>
      <c r="D101" s="11">
        <v>170</v>
      </c>
      <c r="E101" s="11">
        <v>15.66</v>
      </c>
      <c r="F101" s="11">
        <v>89.9</v>
      </c>
      <c r="G101" s="11">
        <f t="shared" si="9"/>
        <v>105.56</v>
      </c>
      <c r="H101" s="11">
        <v>28.5</v>
      </c>
      <c r="I101" s="45">
        <f>H101/G101*100</f>
        <v>26.998863205759754</v>
      </c>
    </row>
    <row r="102" spans="1:9">
      <c r="A102" s="3"/>
      <c r="B102" s="9" t="s">
        <v>60</v>
      </c>
      <c r="C102" s="11">
        <v>45000</v>
      </c>
      <c r="D102" s="11">
        <v>45000</v>
      </c>
      <c r="E102" s="11">
        <v>11591</v>
      </c>
      <c r="F102" s="11">
        <v>12500</v>
      </c>
      <c r="G102" s="11">
        <f t="shared" si="9"/>
        <v>24091</v>
      </c>
      <c r="H102" s="11">
        <v>19817.05</v>
      </c>
      <c r="I102" s="45">
        <f>H102/G102*100</f>
        <v>82.259142418330484</v>
      </c>
    </row>
    <row r="103" spans="1:9">
      <c r="A103" s="3"/>
      <c r="B103" s="9" t="s">
        <v>61</v>
      </c>
      <c r="C103" s="11">
        <v>122</v>
      </c>
      <c r="D103" s="11">
        <v>122</v>
      </c>
      <c r="E103" s="11">
        <v>38</v>
      </c>
      <c r="F103" s="11">
        <v>50</v>
      </c>
      <c r="G103" s="11">
        <f t="shared" si="9"/>
        <v>88</v>
      </c>
      <c r="H103" s="11">
        <v>66.040000000000006</v>
      </c>
      <c r="I103" s="45">
        <f>H103/G103*100</f>
        <v>75.045454545454547</v>
      </c>
    </row>
    <row r="104" spans="1:9">
      <c r="A104" s="4">
        <v>2</v>
      </c>
      <c r="B104" s="16" t="s">
        <v>29</v>
      </c>
      <c r="C104" s="12">
        <f t="shared" ref="C104:H104" si="11">C105+C106</f>
        <v>58192</v>
      </c>
      <c r="D104" s="12">
        <f t="shared" si="11"/>
        <v>58192</v>
      </c>
      <c r="E104" s="12">
        <f t="shared" si="11"/>
        <v>16798</v>
      </c>
      <c r="F104" s="12">
        <f t="shared" si="11"/>
        <v>16504</v>
      </c>
      <c r="G104" s="12">
        <f t="shared" si="11"/>
        <v>33302</v>
      </c>
      <c r="H104" s="12">
        <f t="shared" si="11"/>
        <v>27419.85</v>
      </c>
      <c r="I104" s="18">
        <f>H104/G104*100</f>
        <v>82.336946729926126</v>
      </c>
    </row>
    <row r="105" spans="1:9">
      <c r="A105" s="3"/>
      <c r="B105" s="9" t="s">
        <v>62</v>
      </c>
      <c r="C105" s="11">
        <v>57933</v>
      </c>
      <c r="D105" s="11">
        <v>57933</v>
      </c>
      <c r="E105" s="11">
        <v>16749</v>
      </c>
      <c r="F105" s="11">
        <v>16434</v>
      </c>
      <c r="G105" s="11">
        <f>E105+F105</f>
        <v>33183</v>
      </c>
      <c r="H105" s="11">
        <v>27300.85</v>
      </c>
      <c r="I105" s="45">
        <f>H105/G105*100</f>
        <v>82.273603953831781</v>
      </c>
    </row>
    <row r="106" spans="1:9">
      <c r="A106" s="3"/>
      <c r="B106" s="9" t="s">
        <v>63</v>
      </c>
      <c r="C106" s="11">
        <v>259</v>
      </c>
      <c r="D106" s="11">
        <v>259</v>
      </c>
      <c r="E106" s="11">
        <v>49</v>
      </c>
      <c r="F106" s="11">
        <v>70</v>
      </c>
      <c r="G106" s="11">
        <f>E106+F106</f>
        <v>119</v>
      </c>
      <c r="H106" s="11">
        <v>119</v>
      </c>
      <c r="I106" s="45">
        <f t="shared" ref="I106:I122" si="12">H106/G106*100</f>
        <v>100</v>
      </c>
    </row>
    <row r="107" spans="1:9">
      <c r="A107" s="4">
        <v>3</v>
      </c>
      <c r="B107" s="16" t="s">
        <v>28</v>
      </c>
      <c r="C107" s="12">
        <f t="shared" ref="C107:H107" si="13">C110+C111+C112+C108+C113+C114+C109</f>
        <v>15244</v>
      </c>
      <c r="D107" s="12">
        <f t="shared" si="13"/>
        <v>15244</v>
      </c>
      <c r="E107" s="12">
        <f t="shared" si="13"/>
        <v>2631.4</v>
      </c>
      <c r="F107" s="12">
        <f t="shared" si="13"/>
        <v>6466.1</v>
      </c>
      <c r="G107" s="12">
        <f t="shared" si="13"/>
        <v>9097.5</v>
      </c>
      <c r="H107" s="12">
        <f t="shared" si="13"/>
        <v>4654.4699999999993</v>
      </c>
      <c r="I107" s="18">
        <f t="shared" si="12"/>
        <v>51.162077493816973</v>
      </c>
    </row>
    <row r="108" spans="1:9">
      <c r="A108" s="4"/>
      <c r="B108" s="58" t="s">
        <v>302</v>
      </c>
      <c r="C108" s="59">
        <v>323</v>
      </c>
      <c r="D108" s="59">
        <v>323</v>
      </c>
      <c r="E108" s="59">
        <v>0</v>
      </c>
      <c r="F108" s="59">
        <v>87</v>
      </c>
      <c r="G108" s="11">
        <f t="shared" ref="G108:G115" si="14">E108+F108</f>
        <v>87</v>
      </c>
      <c r="H108" s="59">
        <v>0</v>
      </c>
      <c r="I108" s="45">
        <v>0</v>
      </c>
    </row>
    <row r="109" spans="1:9">
      <c r="A109" s="4"/>
      <c r="B109" s="58" t="s">
        <v>303</v>
      </c>
      <c r="C109" s="59">
        <v>363</v>
      </c>
      <c r="D109" s="59">
        <v>363</v>
      </c>
      <c r="E109" s="59">
        <v>0</v>
      </c>
      <c r="F109" s="59">
        <v>180</v>
      </c>
      <c r="G109" s="11">
        <f t="shared" si="14"/>
        <v>180</v>
      </c>
      <c r="H109" s="59">
        <v>0</v>
      </c>
      <c r="I109" s="45">
        <v>0</v>
      </c>
    </row>
    <row r="110" spans="1:9">
      <c r="A110" s="3"/>
      <c r="B110" s="9" t="s">
        <v>64</v>
      </c>
      <c r="C110" s="11">
        <v>11000</v>
      </c>
      <c r="D110" s="11">
        <v>11000</v>
      </c>
      <c r="E110" s="11">
        <v>1721</v>
      </c>
      <c r="F110" s="11">
        <v>5079</v>
      </c>
      <c r="G110" s="11">
        <f t="shared" si="14"/>
        <v>6800</v>
      </c>
      <c r="H110" s="11">
        <v>3106</v>
      </c>
      <c r="I110" s="45">
        <f t="shared" si="12"/>
        <v>45.676470588235297</v>
      </c>
    </row>
    <row r="111" spans="1:9">
      <c r="A111" s="3"/>
      <c r="B111" s="9" t="s">
        <v>65</v>
      </c>
      <c r="C111" s="11">
        <v>330</v>
      </c>
      <c r="D111" s="11">
        <v>330</v>
      </c>
      <c r="E111" s="11">
        <v>44.2</v>
      </c>
      <c r="F111" s="11">
        <v>125.8</v>
      </c>
      <c r="G111" s="11">
        <f t="shared" si="14"/>
        <v>170</v>
      </c>
      <c r="H111" s="11">
        <v>69.69</v>
      </c>
      <c r="I111" s="45">
        <f t="shared" si="12"/>
        <v>40.994117647058822</v>
      </c>
    </row>
    <row r="112" spans="1:9">
      <c r="A112" s="3"/>
      <c r="B112" s="9" t="s">
        <v>66</v>
      </c>
      <c r="C112" s="11">
        <v>150</v>
      </c>
      <c r="D112" s="11">
        <v>150</v>
      </c>
      <c r="E112" s="11">
        <v>18.8</v>
      </c>
      <c r="F112" s="11">
        <v>41.2</v>
      </c>
      <c r="G112" s="11">
        <f t="shared" si="14"/>
        <v>60</v>
      </c>
      <c r="H112" s="11">
        <v>49.2</v>
      </c>
      <c r="I112" s="45">
        <f t="shared" si="12"/>
        <v>82</v>
      </c>
    </row>
    <row r="113" spans="1:9">
      <c r="A113" s="3"/>
      <c r="B113" s="9" t="s">
        <v>82</v>
      </c>
      <c r="C113" s="11">
        <v>320</v>
      </c>
      <c r="D113" s="11">
        <v>320</v>
      </c>
      <c r="E113" s="11">
        <v>120</v>
      </c>
      <c r="F113" s="11">
        <v>120</v>
      </c>
      <c r="G113" s="11">
        <f t="shared" si="14"/>
        <v>240</v>
      </c>
      <c r="H113" s="11">
        <v>187.7</v>
      </c>
      <c r="I113" s="45">
        <f t="shared" si="12"/>
        <v>78.208333333333329</v>
      </c>
    </row>
    <row r="114" spans="1:9">
      <c r="A114" s="3"/>
      <c r="B114" s="9" t="s">
        <v>299</v>
      </c>
      <c r="C114" s="11">
        <v>2758</v>
      </c>
      <c r="D114" s="11">
        <v>2758</v>
      </c>
      <c r="E114" s="11">
        <v>727.4</v>
      </c>
      <c r="F114" s="11">
        <v>833.1</v>
      </c>
      <c r="G114" s="11">
        <f t="shared" si="14"/>
        <v>1560.5</v>
      </c>
      <c r="H114" s="11">
        <v>1241.8800000000001</v>
      </c>
      <c r="I114" s="45">
        <f t="shared" si="12"/>
        <v>79.58218519705224</v>
      </c>
    </row>
    <row r="115" spans="1:9">
      <c r="A115" s="4">
        <v>4</v>
      </c>
      <c r="B115" s="303" t="s">
        <v>300</v>
      </c>
      <c r="C115" s="12">
        <v>1954</v>
      </c>
      <c r="D115" s="12">
        <v>1954</v>
      </c>
      <c r="E115" s="12">
        <v>0</v>
      </c>
      <c r="F115" s="12">
        <v>980</v>
      </c>
      <c r="G115" s="11">
        <f t="shared" si="14"/>
        <v>980</v>
      </c>
      <c r="H115" s="12">
        <v>418.67</v>
      </c>
      <c r="I115" s="45">
        <f t="shared" si="12"/>
        <v>42.721428571428568</v>
      </c>
    </row>
    <row r="116" spans="1:9">
      <c r="A116" s="23" t="s">
        <v>26</v>
      </c>
      <c r="B116" s="23" t="s">
        <v>25</v>
      </c>
      <c r="C116" s="24">
        <f t="shared" ref="C116:H116" si="15">C89+C104+C107+C115</f>
        <v>158850</v>
      </c>
      <c r="D116" s="24">
        <f t="shared" si="15"/>
        <v>158850</v>
      </c>
      <c r="E116" s="24">
        <f t="shared" si="15"/>
        <v>42233.060000000005</v>
      </c>
      <c r="F116" s="24">
        <f t="shared" si="15"/>
        <v>49947</v>
      </c>
      <c r="G116" s="24">
        <f t="shared" si="15"/>
        <v>92180.06</v>
      </c>
      <c r="H116" s="24">
        <f t="shared" si="15"/>
        <v>68772.459999999992</v>
      </c>
      <c r="I116" s="24">
        <f t="shared" si="12"/>
        <v>74.606655712743077</v>
      </c>
    </row>
    <row r="117" spans="1:9">
      <c r="A117" s="4">
        <v>1</v>
      </c>
      <c r="B117" s="16" t="s">
        <v>24</v>
      </c>
      <c r="C117" s="12">
        <f t="shared" ref="C117:H117" si="16">C118+C119+C120</f>
        <v>7355</v>
      </c>
      <c r="D117" s="12">
        <f t="shared" si="16"/>
        <v>7355</v>
      </c>
      <c r="E117" s="12">
        <f t="shared" si="16"/>
        <v>1591.5</v>
      </c>
      <c r="F117" s="12">
        <f t="shared" si="16"/>
        <v>2065.12</v>
      </c>
      <c r="G117" s="12">
        <f t="shared" si="16"/>
        <v>3656.62</v>
      </c>
      <c r="H117" s="12">
        <f t="shared" si="16"/>
        <v>2626.06</v>
      </c>
      <c r="I117" s="18">
        <f t="shared" si="12"/>
        <v>71.8165956539099</v>
      </c>
    </row>
    <row r="118" spans="1:9">
      <c r="A118" s="3"/>
      <c r="B118" s="10" t="s">
        <v>37</v>
      </c>
      <c r="C118" s="11">
        <v>4800</v>
      </c>
      <c r="D118" s="11">
        <v>4800</v>
      </c>
      <c r="E118" s="11">
        <v>1178</v>
      </c>
      <c r="F118" s="11">
        <v>1369</v>
      </c>
      <c r="G118" s="11">
        <f>E118+F118</f>
        <v>2547</v>
      </c>
      <c r="H118" s="11">
        <v>1745.92</v>
      </c>
      <c r="I118" s="45">
        <f t="shared" si="12"/>
        <v>68.54809579897919</v>
      </c>
    </row>
    <row r="119" spans="1:9">
      <c r="A119" s="3"/>
      <c r="B119" s="10" t="s">
        <v>38</v>
      </c>
      <c r="C119" s="11">
        <v>2575</v>
      </c>
      <c r="D119" s="11">
        <v>2575</v>
      </c>
      <c r="E119" s="11">
        <v>420</v>
      </c>
      <c r="F119" s="11">
        <v>700.62</v>
      </c>
      <c r="G119" s="11">
        <f>E119+F119</f>
        <v>1120.6199999999999</v>
      </c>
      <c r="H119" s="11">
        <v>886.58</v>
      </c>
      <c r="I119" s="45">
        <f t="shared" si="12"/>
        <v>79.115132694401325</v>
      </c>
    </row>
    <row r="120" spans="1:9">
      <c r="A120" s="3"/>
      <c r="B120" s="10" t="s">
        <v>48</v>
      </c>
      <c r="C120" s="11">
        <v>-20</v>
      </c>
      <c r="D120" s="11">
        <v>-20</v>
      </c>
      <c r="E120" s="11">
        <v>-6.5</v>
      </c>
      <c r="F120" s="11">
        <v>-4.5</v>
      </c>
      <c r="G120" s="11">
        <f>E120+F120</f>
        <v>-11</v>
      </c>
      <c r="H120" s="11">
        <v>-6.44</v>
      </c>
      <c r="I120" s="45">
        <f t="shared" si="12"/>
        <v>58.545454545454547</v>
      </c>
    </row>
    <row r="121" spans="1:9">
      <c r="A121" s="3"/>
      <c r="B121" s="67" t="s">
        <v>24</v>
      </c>
      <c r="C121" s="63">
        <v>7355</v>
      </c>
      <c r="D121" s="63">
        <v>7355</v>
      </c>
      <c r="E121" s="63">
        <v>1591.5</v>
      </c>
      <c r="F121" s="63">
        <v>2065.12</v>
      </c>
      <c r="G121" s="11">
        <f>E121+F121</f>
        <v>3656.62</v>
      </c>
      <c r="H121" s="63">
        <v>2626.06</v>
      </c>
      <c r="I121" s="296">
        <f t="shared" si="12"/>
        <v>71.8165956539099</v>
      </c>
    </row>
    <row r="122" spans="1:9">
      <c r="A122" s="4">
        <v>2</v>
      </c>
      <c r="B122" s="16" t="s">
        <v>23</v>
      </c>
      <c r="C122" s="12">
        <f t="shared" ref="C122:H122" si="17">C123+C124+C125</f>
        <v>724</v>
      </c>
      <c r="D122" s="12">
        <f t="shared" si="17"/>
        <v>690.48</v>
      </c>
      <c r="E122" s="12">
        <f t="shared" si="17"/>
        <v>112</v>
      </c>
      <c r="F122" s="12">
        <f t="shared" si="17"/>
        <v>250</v>
      </c>
      <c r="G122" s="12">
        <f t="shared" si="17"/>
        <v>362</v>
      </c>
      <c r="H122" s="12">
        <f t="shared" si="17"/>
        <v>274.39999999999998</v>
      </c>
      <c r="I122" s="18">
        <f t="shared" si="12"/>
        <v>75.801104972375683</v>
      </c>
    </row>
    <row r="123" spans="1:9">
      <c r="A123" s="4"/>
      <c r="B123" s="10" t="s">
        <v>89</v>
      </c>
      <c r="C123" s="59">
        <v>100</v>
      </c>
      <c r="D123" s="59">
        <v>16.48</v>
      </c>
      <c r="E123" s="59">
        <v>0</v>
      </c>
      <c r="F123" s="59">
        <v>0</v>
      </c>
      <c r="G123" s="11">
        <f t="shared" ref="G123:G128" si="18">E123+F123</f>
        <v>0</v>
      </c>
      <c r="H123" s="59">
        <v>0</v>
      </c>
      <c r="I123" s="45">
        <v>0</v>
      </c>
    </row>
    <row r="124" spans="1:9">
      <c r="A124" s="3"/>
      <c r="B124" s="10" t="s">
        <v>41</v>
      </c>
      <c r="C124" s="20">
        <v>424</v>
      </c>
      <c r="D124" s="20">
        <v>474</v>
      </c>
      <c r="E124" s="20">
        <v>112</v>
      </c>
      <c r="F124" s="20">
        <v>150</v>
      </c>
      <c r="G124" s="11">
        <f t="shared" si="18"/>
        <v>262</v>
      </c>
      <c r="H124" s="20">
        <v>182</v>
      </c>
      <c r="I124" s="45">
        <f>H124/G124*100</f>
        <v>69.465648854961842</v>
      </c>
    </row>
    <row r="125" spans="1:9">
      <c r="A125" s="3"/>
      <c r="B125" s="16" t="s">
        <v>79</v>
      </c>
      <c r="C125" s="20">
        <v>200</v>
      </c>
      <c r="D125" s="20">
        <v>200</v>
      </c>
      <c r="E125" s="20">
        <v>0</v>
      </c>
      <c r="F125" s="20">
        <v>100</v>
      </c>
      <c r="G125" s="11">
        <f t="shared" si="18"/>
        <v>100</v>
      </c>
      <c r="H125" s="20">
        <v>92.4</v>
      </c>
      <c r="I125" s="45">
        <f>H125/G125*100</f>
        <v>92.4</v>
      </c>
    </row>
    <row r="126" spans="1:9">
      <c r="A126" s="3"/>
      <c r="B126" s="66" t="s">
        <v>90</v>
      </c>
      <c r="C126" s="65">
        <v>100</v>
      </c>
      <c r="D126" s="65">
        <v>16.48</v>
      </c>
      <c r="E126" s="65">
        <v>0</v>
      </c>
      <c r="F126" s="65">
        <v>0</v>
      </c>
      <c r="G126" s="63">
        <v>0</v>
      </c>
      <c r="H126" s="65">
        <v>0</v>
      </c>
      <c r="I126" s="45">
        <v>0</v>
      </c>
    </row>
    <row r="127" spans="1:9">
      <c r="A127" s="3"/>
      <c r="B127" s="66" t="s">
        <v>91</v>
      </c>
      <c r="C127" s="65">
        <v>200</v>
      </c>
      <c r="D127" s="65">
        <v>200</v>
      </c>
      <c r="E127" s="65">
        <v>0</v>
      </c>
      <c r="F127" s="65">
        <v>100</v>
      </c>
      <c r="G127" s="63">
        <f t="shared" si="18"/>
        <v>100</v>
      </c>
      <c r="H127" s="65">
        <v>92.4</v>
      </c>
      <c r="I127" s="45">
        <f>H127/G127*100</f>
        <v>92.4</v>
      </c>
    </row>
    <row r="128" spans="1:9">
      <c r="A128" s="3"/>
      <c r="B128" s="66" t="s">
        <v>92</v>
      </c>
      <c r="C128" s="65">
        <v>424</v>
      </c>
      <c r="D128" s="65">
        <v>424</v>
      </c>
      <c r="E128" s="65">
        <v>112</v>
      </c>
      <c r="F128" s="65">
        <v>150</v>
      </c>
      <c r="G128" s="63">
        <f t="shared" si="18"/>
        <v>262</v>
      </c>
      <c r="H128" s="65">
        <v>182</v>
      </c>
      <c r="I128" s="45">
        <f>H128/G128*100</f>
        <v>69.465648854961842</v>
      </c>
    </row>
    <row r="129" spans="1:9">
      <c r="A129" s="4">
        <v>3</v>
      </c>
      <c r="B129" s="31" t="s">
        <v>73</v>
      </c>
      <c r="C129" s="12">
        <v>3210</v>
      </c>
      <c r="D129" s="12">
        <v>3210</v>
      </c>
      <c r="E129" s="12">
        <v>1170</v>
      </c>
      <c r="F129" s="12">
        <v>1200</v>
      </c>
      <c r="G129" s="12">
        <f>E129+F129</f>
        <v>2370</v>
      </c>
      <c r="H129" s="12">
        <v>1570</v>
      </c>
      <c r="I129" s="18">
        <f t="shared" ref="I129:I137" si="19">H129/G129*100</f>
        <v>66.244725738396625</v>
      </c>
    </row>
    <row r="130" spans="1:9">
      <c r="A130" s="4"/>
      <c r="B130" s="67" t="s">
        <v>94</v>
      </c>
      <c r="C130" s="63">
        <v>3210</v>
      </c>
      <c r="D130" s="63">
        <v>3210</v>
      </c>
      <c r="E130" s="63">
        <v>1170</v>
      </c>
      <c r="F130" s="63">
        <v>1200</v>
      </c>
      <c r="G130" s="11">
        <f>E130+F130</f>
        <v>2370</v>
      </c>
      <c r="H130" s="63">
        <v>1570</v>
      </c>
      <c r="I130" s="296">
        <f t="shared" si="19"/>
        <v>66.244725738396625</v>
      </c>
    </row>
    <row r="131" spans="1:9">
      <c r="A131" s="4">
        <v>4</v>
      </c>
      <c r="B131" s="16" t="s">
        <v>22</v>
      </c>
      <c r="C131" s="12">
        <f t="shared" ref="C131:H131" si="20">C132</f>
        <v>20</v>
      </c>
      <c r="D131" s="12">
        <f t="shared" si="20"/>
        <v>20</v>
      </c>
      <c r="E131" s="12">
        <f t="shared" si="20"/>
        <v>6.5</v>
      </c>
      <c r="F131" s="12">
        <f t="shared" si="20"/>
        <v>6</v>
      </c>
      <c r="G131" s="12">
        <f t="shared" si="20"/>
        <v>12.5</v>
      </c>
      <c r="H131" s="12">
        <f t="shared" si="20"/>
        <v>8.8000000000000007</v>
      </c>
      <c r="I131" s="18">
        <f t="shared" si="19"/>
        <v>70.400000000000006</v>
      </c>
    </row>
    <row r="132" spans="1:9">
      <c r="A132" s="3"/>
      <c r="B132" s="10" t="s">
        <v>44</v>
      </c>
      <c r="C132" s="13">
        <v>20</v>
      </c>
      <c r="D132" s="13">
        <v>20</v>
      </c>
      <c r="E132" s="13">
        <v>6.5</v>
      </c>
      <c r="F132" s="13">
        <v>6</v>
      </c>
      <c r="G132" s="11">
        <f>E132+F132</f>
        <v>12.5</v>
      </c>
      <c r="H132" s="13">
        <v>8.8000000000000007</v>
      </c>
      <c r="I132" s="45">
        <f t="shared" si="19"/>
        <v>70.400000000000006</v>
      </c>
    </row>
    <row r="133" spans="1:9">
      <c r="A133" s="3"/>
      <c r="B133" s="67" t="s">
        <v>95</v>
      </c>
      <c r="C133" s="68">
        <v>20</v>
      </c>
      <c r="D133" s="68">
        <v>20</v>
      </c>
      <c r="E133" s="68">
        <v>6.5</v>
      </c>
      <c r="F133" s="68">
        <v>6</v>
      </c>
      <c r="G133" s="63">
        <f>E133+F133</f>
        <v>12.5</v>
      </c>
      <c r="H133" s="68">
        <v>8.8000000000000007</v>
      </c>
      <c r="I133" s="296">
        <f t="shared" si="19"/>
        <v>70.400000000000006</v>
      </c>
    </row>
    <row r="134" spans="1:9">
      <c r="A134" s="4">
        <v>5</v>
      </c>
      <c r="B134" s="16" t="s">
        <v>21</v>
      </c>
      <c r="C134" s="12">
        <f t="shared" ref="C134:H134" si="21">C135+C136+C138+C137</f>
        <v>2622</v>
      </c>
      <c r="D134" s="12">
        <f t="shared" si="21"/>
        <v>2622</v>
      </c>
      <c r="E134" s="12">
        <f t="shared" si="21"/>
        <v>627.20000000000005</v>
      </c>
      <c r="F134" s="12">
        <f t="shared" si="21"/>
        <v>617.23</v>
      </c>
      <c r="G134" s="12">
        <f t="shared" si="21"/>
        <v>1244.43</v>
      </c>
      <c r="H134" s="12">
        <f t="shared" si="21"/>
        <v>1029.53</v>
      </c>
      <c r="I134" s="18">
        <f t="shared" si="19"/>
        <v>82.731049556825212</v>
      </c>
    </row>
    <row r="135" spans="1:9">
      <c r="A135" s="3"/>
      <c r="B135" s="10" t="s">
        <v>37</v>
      </c>
      <c r="C135" s="13">
        <v>42</v>
      </c>
      <c r="D135" s="13">
        <v>42</v>
      </c>
      <c r="E135" s="13">
        <v>8.6999999999999993</v>
      </c>
      <c r="F135" s="13">
        <v>12.33</v>
      </c>
      <c r="G135" s="11">
        <f t="shared" ref="G135:G140" si="22">E135+F135</f>
        <v>21.03</v>
      </c>
      <c r="H135" s="13">
        <v>10.97</v>
      </c>
      <c r="I135" s="45">
        <f t="shared" si="19"/>
        <v>52.163575844032337</v>
      </c>
    </row>
    <row r="136" spans="1:9">
      <c r="A136" s="3"/>
      <c r="B136" s="10" t="s">
        <v>38</v>
      </c>
      <c r="C136" s="13">
        <v>70</v>
      </c>
      <c r="D136" s="13">
        <v>70</v>
      </c>
      <c r="E136" s="13">
        <v>10.5</v>
      </c>
      <c r="F136" s="13">
        <v>20.9</v>
      </c>
      <c r="G136" s="11">
        <f t="shared" si="22"/>
        <v>31.4</v>
      </c>
      <c r="H136" s="13">
        <v>18.559999999999999</v>
      </c>
      <c r="I136" s="45">
        <f t="shared" si="19"/>
        <v>59.108280254777071</v>
      </c>
    </row>
    <row r="137" spans="1:9">
      <c r="A137" s="3"/>
      <c r="B137" s="10" t="s">
        <v>41</v>
      </c>
      <c r="C137" s="13">
        <v>2360</v>
      </c>
      <c r="D137" s="13">
        <v>2360</v>
      </c>
      <c r="E137" s="13">
        <v>608</v>
      </c>
      <c r="F137" s="13">
        <v>584</v>
      </c>
      <c r="G137" s="11">
        <f>E137+F137</f>
        <v>1192</v>
      </c>
      <c r="H137" s="13">
        <v>1000</v>
      </c>
      <c r="I137" s="45">
        <f t="shared" si="19"/>
        <v>83.892617449664428</v>
      </c>
    </row>
    <row r="138" spans="1:9">
      <c r="A138" s="3"/>
      <c r="B138" s="10" t="s">
        <v>84</v>
      </c>
      <c r="C138" s="13">
        <v>150</v>
      </c>
      <c r="D138" s="13">
        <v>150</v>
      </c>
      <c r="E138" s="13">
        <v>0</v>
      </c>
      <c r="F138" s="13">
        <v>0</v>
      </c>
      <c r="G138" s="11">
        <f t="shared" si="22"/>
        <v>0</v>
      </c>
      <c r="H138" s="13">
        <v>0</v>
      </c>
      <c r="I138" s="45">
        <v>0</v>
      </c>
    </row>
    <row r="139" spans="1:9">
      <c r="A139" s="3"/>
      <c r="B139" s="67" t="s">
        <v>96</v>
      </c>
      <c r="C139" s="68">
        <v>2360</v>
      </c>
      <c r="D139" s="68">
        <v>2360</v>
      </c>
      <c r="E139" s="68">
        <v>608</v>
      </c>
      <c r="F139" s="68">
        <v>584</v>
      </c>
      <c r="G139" s="63">
        <f t="shared" si="22"/>
        <v>1192</v>
      </c>
      <c r="H139" s="68">
        <v>1000</v>
      </c>
      <c r="I139" s="296">
        <f t="shared" ref="I139:I163" si="23">H139/G139*100</f>
        <v>83.892617449664428</v>
      </c>
    </row>
    <row r="140" spans="1:9">
      <c r="A140" s="3"/>
      <c r="B140" s="67" t="s">
        <v>97</v>
      </c>
      <c r="C140" s="68">
        <v>262</v>
      </c>
      <c r="D140" s="68">
        <v>262</v>
      </c>
      <c r="E140" s="68">
        <v>19.2</v>
      </c>
      <c r="F140" s="68">
        <v>33.229999999999997</v>
      </c>
      <c r="G140" s="63">
        <f t="shared" si="22"/>
        <v>52.429999999999993</v>
      </c>
      <c r="H140" s="68">
        <v>29.53</v>
      </c>
      <c r="I140" s="296">
        <f t="shared" si="23"/>
        <v>56.322716002288772</v>
      </c>
    </row>
    <row r="141" spans="1:9">
      <c r="A141" s="4">
        <v>6</v>
      </c>
      <c r="B141" s="16" t="s">
        <v>20</v>
      </c>
      <c r="C141" s="12">
        <f t="shared" ref="C141:H141" si="24">C142+C143+C144+C145+C146+C147</f>
        <v>60646</v>
      </c>
      <c r="D141" s="12">
        <f t="shared" si="24"/>
        <v>60651.5</v>
      </c>
      <c r="E141" s="12">
        <f t="shared" si="24"/>
        <v>18791.550000000003</v>
      </c>
      <c r="F141" s="12">
        <f t="shared" si="24"/>
        <v>16831.100000000002</v>
      </c>
      <c r="G141" s="12">
        <f t="shared" si="24"/>
        <v>35622.650000000009</v>
      </c>
      <c r="H141" s="12">
        <f t="shared" si="24"/>
        <v>30082.35</v>
      </c>
      <c r="I141" s="18">
        <f t="shared" si="23"/>
        <v>84.447254766279286</v>
      </c>
    </row>
    <row r="142" spans="1:9">
      <c r="A142" s="3"/>
      <c r="B142" s="10" t="s">
        <v>37</v>
      </c>
      <c r="C142" s="13">
        <v>52157</v>
      </c>
      <c r="D142" s="13">
        <v>52157</v>
      </c>
      <c r="E142" s="13">
        <v>15385</v>
      </c>
      <c r="F142" s="13">
        <v>14964</v>
      </c>
      <c r="G142" s="11">
        <f t="shared" ref="G142:G158" si="25">E142+F142</f>
        <v>30349</v>
      </c>
      <c r="H142" s="13">
        <v>25444.13</v>
      </c>
      <c r="I142" s="45">
        <f t="shared" si="23"/>
        <v>83.838446077300745</v>
      </c>
    </row>
    <row r="143" spans="1:9">
      <c r="A143" s="3"/>
      <c r="B143" s="10" t="s">
        <v>38</v>
      </c>
      <c r="C143" s="13">
        <v>7490</v>
      </c>
      <c r="D143" s="13">
        <v>7495.5</v>
      </c>
      <c r="E143" s="13">
        <v>3117.5</v>
      </c>
      <c r="F143" s="13">
        <v>1493.55</v>
      </c>
      <c r="G143" s="11">
        <f t="shared" si="25"/>
        <v>4611.05</v>
      </c>
      <c r="H143" s="13">
        <v>4072.25</v>
      </c>
      <c r="I143" s="45">
        <f t="shared" si="23"/>
        <v>88.315025861788527</v>
      </c>
    </row>
    <row r="144" spans="1:9">
      <c r="A144" s="3"/>
      <c r="B144" s="10" t="s">
        <v>39</v>
      </c>
      <c r="C144" s="13">
        <v>265</v>
      </c>
      <c r="D144" s="13">
        <v>265</v>
      </c>
      <c r="E144" s="13">
        <v>74.150000000000006</v>
      </c>
      <c r="F144" s="13">
        <v>76.650000000000006</v>
      </c>
      <c r="G144" s="11">
        <f t="shared" si="25"/>
        <v>150.80000000000001</v>
      </c>
      <c r="H144" s="13">
        <v>132.13999999999999</v>
      </c>
      <c r="I144" s="45">
        <f t="shared" si="23"/>
        <v>87.625994694960198</v>
      </c>
    </row>
    <row r="145" spans="1:9">
      <c r="A145" s="3"/>
      <c r="B145" s="10" t="s">
        <v>45</v>
      </c>
      <c r="C145" s="13">
        <v>161</v>
      </c>
      <c r="D145" s="13">
        <v>161</v>
      </c>
      <c r="E145" s="13">
        <v>21.9</v>
      </c>
      <c r="F145" s="13">
        <v>76.900000000000006</v>
      </c>
      <c r="G145" s="11">
        <f t="shared" si="25"/>
        <v>98.800000000000011</v>
      </c>
      <c r="H145" s="13">
        <v>45.55</v>
      </c>
      <c r="I145" s="45">
        <f t="shared" si="23"/>
        <v>46.103238866396751</v>
      </c>
    </row>
    <row r="146" spans="1:9">
      <c r="A146" s="3"/>
      <c r="B146" s="10" t="s">
        <v>84</v>
      </c>
      <c r="C146" s="13">
        <v>577</v>
      </c>
      <c r="D146" s="13">
        <v>577</v>
      </c>
      <c r="E146" s="13">
        <v>197</v>
      </c>
      <c r="F146" s="13">
        <v>220</v>
      </c>
      <c r="G146" s="11">
        <f t="shared" si="25"/>
        <v>417</v>
      </c>
      <c r="H146" s="13">
        <v>396.1</v>
      </c>
      <c r="I146" s="45">
        <f t="shared" si="23"/>
        <v>94.988009592326136</v>
      </c>
    </row>
    <row r="147" spans="1:9">
      <c r="A147" s="3"/>
      <c r="B147" s="10" t="s">
        <v>48</v>
      </c>
      <c r="C147" s="13">
        <v>-4</v>
      </c>
      <c r="D147" s="13">
        <v>-4</v>
      </c>
      <c r="E147" s="13">
        <v>-4</v>
      </c>
      <c r="F147" s="13">
        <v>0</v>
      </c>
      <c r="G147" s="11">
        <f t="shared" si="25"/>
        <v>-4</v>
      </c>
      <c r="H147" s="13">
        <v>-7.82</v>
      </c>
      <c r="I147" s="45">
        <f t="shared" si="23"/>
        <v>195.5</v>
      </c>
    </row>
    <row r="148" spans="1:9">
      <c r="A148" s="3"/>
      <c r="B148" s="67" t="s">
        <v>98</v>
      </c>
      <c r="C148" s="68">
        <v>10289.35</v>
      </c>
      <c r="D148" s="68">
        <v>10289.35</v>
      </c>
      <c r="E148" s="68">
        <v>2935.3</v>
      </c>
      <c r="F148" s="68">
        <v>2612.7199999999998</v>
      </c>
      <c r="G148" s="63">
        <f t="shared" si="25"/>
        <v>5548.02</v>
      </c>
      <c r="H148" s="68">
        <v>4845.33</v>
      </c>
      <c r="I148" s="297">
        <f t="shared" si="23"/>
        <v>87.334400380676342</v>
      </c>
    </row>
    <row r="149" spans="1:9">
      <c r="A149" s="3"/>
      <c r="B149" s="67" t="s">
        <v>99</v>
      </c>
      <c r="C149" s="68">
        <v>15371.5</v>
      </c>
      <c r="D149" s="68">
        <v>15374</v>
      </c>
      <c r="E149" s="68">
        <v>5189.2</v>
      </c>
      <c r="F149" s="68">
        <v>4816.96</v>
      </c>
      <c r="G149" s="63">
        <f t="shared" si="25"/>
        <v>10006.16</v>
      </c>
      <c r="H149" s="68">
        <v>8363.94</v>
      </c>
      <c r="I149" s="297">
        <f t="shared" si="23"/>
        <v>83.587909847533922</v>
      </c>
    </row>
    <row r="150" spans="1:9">
      <c r="A150" s="3"/>
      <c r="B150" s="67" t="s">
        <v>100</v>
      </c>
      <c r="C150" s="68">
        <v>34130.75</v>
      </c>
      <c r="D150" s="68">
        <v>34133.75</v>
      </c>
      <c r="E150" s="68">
        <v>10410.950000000001</v>
      </c>
      <c r="F150" s="68">
        <v>9314.5</v>
      </c>
      <c r="G150" s="63">
        <f t="shared" si="25"/>
        <v>19725.45</v>
      </c>
      <c r="H150" s="68">
        <v>16558.97</v>
      </c>
      <c r="I150" s="297">
        <f t="shared" si="23"/>
        <v>83.947235677766542</v>
      </c>
    </row>
    <row r="151" spans="1:9">
      <c r="A151" s="3"/>
      <c r="B151" s="67" t="s">
        <v>101</v>
      </c>
      <c r="C151" s="68">
        <v>657.4</v>
      </c>
      <c r="D151" s="68">
        <v>657.4</v>
      </c>
      <c r="E151" s="68">
        <v>59.1</v>
      </c>
      <c r="F151" s="68">
        <v>86.92</v>
      </c>
      <c r="G151" s="63">
        <f t="shared" si="25"/>
        <v>146.02000000000001</v>
      </c>
      <c r="H151" s="68">
        <v>117.89</v>
      </c>
      <c r="I151" s="297">
        <f t="shared" si="23"/>
        <v>80.735515682783173</v>
      </c>
    </row>
    <row r="152" spans="1:9">
      <c r="A152" s="3"/>
      <c r="B152" s="67" t="s">
        <v>45</v>
      </c>
      <c r="C152" s="68">
        <v>197</v>
      </c>
      <c r="D152" s="68">
        <v>197</v>
      </c>
      <c r="E152" s="68">
        <v>197</v>
      </c>
      <c r="F152" s="68">
        <v>0</v>
      </c>
      <c r="G152" s="63">
        <v>197</v>
      </c>
      <c r="H152" s="68">
        <v>196.22</v>
      </c>
      <c r="I152" s="296">
        <f t="shared" si="23"/>
        <v>99.604060913705581</v>
      </c>
    </row>
    <row r="153" spans="1:9">
      <c r="A153" s="4">
        <v>7</v>
      </c>
      <c r="B153" s="16" t="s">
        <v>19</v>
      </c>
      <c r="C153" s="12">
        <f>C156+C154+C155</f>
        <v>2808</v>
      </c>
      <c r="D153" s="12">
        <f>D156+D154+D155</f>
        <v>2808</v>
      </c>
      <c r="E153" s="12">
        <f>E156+E154+E155</f>
        <v>734.9</v>
      </c>
      <c r="F153" s="12">
        <f>F156+F154+F155</f>
        <v>859.6</v>
      </c>
      <c r="G153" s="12">
        <f t="shared" si="25"/>
        <v>1594.5</v>
      </c>
      <c r="H153" s="12">
        <f>H156+H154+H155</f>
        <v>1258.83</v>
      </c>
      <c r="I153" s="18">
        <f t="shared" si="23"/>
        <v>78.948259642521151</v>
      </c>
    </row>
    <row r="154" spans="1:9">
      <c r="A154" s="4"/>
      <c r="B154" s="10" t="s">
        <v>37</v>
      </c>
      <c r="C154" s="33">
        <v>2758</v>
      </c>
      <c r="D154" s="33">
        <v>2758</v>
      </c>
      <c r="E154" s="33">
        <v>727.4</v>
      </c>
      <c r="F154" s="33">
        <v>833.1</v>
      </c>
      <c r="G154" s="11">
        <f t="shared" si="25"/>
        <v>1560.5</v>
      </c>
      <c r="H154" s="33">
        <v>1232.52</v>
      </c>
      <c r="I154" s="45">
        <f t="shared" si="23"/>
        <v>78.982377443127206</v>
      </c>
    </row>
    <row r="155" spans="1:9">
      <c r="A155" s="4"/>
      <c r="B155" s="10" t="s">
        <v>38</v>
      </c>
      <c r="C155" s="33">
        <v>30</v>
      </c>
      <c r="D155" s="33">
        <v>30</v>
      </c>
      <c r="E155" s="33">
        <v>3</v>
      </c>
      <c r="F155" s="33">
        <v>21</v>
      </c>
      <c r="G155" s="11">
        <f t="shared" si="25"/>
        <v>24</v>
      </c>
      <c r="H155" s="33">
        <v>18.309999999999999</v>
      </c>
      <c r="I155" s="45">
        <f t="shared" si="23"/>
        <v>76.291666666666657</v>
      </c>
    </row>
    <row r="156" spans="1:9">
      <c r="A156" s="3"/>
      <c r="B156" s="10" t="s">
        <v>39</v>
      </c>
      <c r="C156" s="33">
        <v>20</v>
      </c>
      <c r="D156" s="33">
        <v>20</v>
      </c>
      <c r="E156" s="33">
        <v>4.5</v>
      </c>
      <c r="F156" s="33">
        <v>5.5</v>
      </c>
      <c r="G156" s="11">
        <f t="shared" si="25"/>
        <v>10</v>
      </c>
      <c r="H156" s="33">
        <v>8</v>
      </c>
      <c r="I156" s="45">
        <f t="shared" si="23"/>
        <v>80</v>
      </c>
    </row>
    <row r="157" spans="1:9">
      <c r="A157" s="3"/>
      <c r="B157" s="207" t="s">
        <v>289</v>
      </c>
      <c r="C157" s="68">
        <v>2788</v>
      </c>
      <c r="D157" s="68">
        <v>2788</v>
      </c>
      <c r="E157" s="68">
        <v>730.4</v>
      </c>
      <c r="F157" s="68">
        <v>854.1</v>
      </c>
      <c r="G157" s="63">
        <f t="shared" si="25"/>
        <v>1584.5</v>
      </c>
      <c r="H157" s="68">
        <v>1250.83</v>
      </c>
      <c r="I157" s="296">
        <f t="shared" si="23"/>
        <v>78.941621962764273</v>
      </c>
    </row>
    <row r="158" spans="1:9">
      <c r="A158" s="3"/>
      <c r="B158" s="67" t="s">
        <v>102</v>
      </c>
      <c r="C158" s="68">
        <v>20</v>
      </c>
      <c r="D158" s="68">
        <v>20</v>
      </c>
      <c r="E158" s="68">
        <v>4.5</v>
      </c>
      <c r="F158" s="68">
        <v>5.5</v>
      </c>
      <c r="G158" s="63">
        <f t="shared" si="25"/>
        <v>10</v>
      </c>
      <c r="H158" s="68">
        <v>8</v>
      </c>
      <c r="I158" s="297">
        <f t="shared" si="23"/>
        <v>80</v>
      </c>
    </row>
    <row r="159" spans="1:9">
      <c r="A159" s="4">
        <v>8</v>
      </c>
      <c r="B159" s="16" t="s">
        <v>18</v>
      </c>
      <c r="C159" s="12">
        <f>C160+C161+C162+C163+C164</f>
        <v>6654</v>
      </c>
      <c r="D159" s="12">
        <f>D160+D161+D162+D163+D164</f>
        <v>6682.02</v>
      </c>
      <c r="E159" s="12">
        <f>E160+E161+E162+E163+E164</f>
        <v>1718.67</v>
      </c>
      <c r="F159" s="12">
        <f>F160+F161+F162+F163+F164</f>
        <v>2040.8200000000002</v>
      </c>
      <c r="G159" s="12">
        <f>G160+G161+G162+G163+G164</f>
        <v>3759.49</v>
      </c>
      <c r="H159" s="12">
        <f>H160+H161+H162+H163+H164+H165</f>
        <v>2924</v>
      </c>
      <c r="I159" s="18">
        <f t="shared" si="23"/>
        <v>77.776506919821571</v>
      </c>
    </row>
    <row r="160" spans="1:9">
      <c r="A160" s="3"/>
      <c r="B160" s="10" t="s">
        <v>37</v>
      </c>
      <c r="C160" s="13">
        <v>1615</v>
      </c>
      <c r="D160" s="13">
        <v>1615</v>
      </c>
      <c r="E160" s="13">
        <v>441</v>
      </c>
      <c r="F160" s="13">
        <v>401</v>
      </c>
      <c r="G160" s="11">
        <f t="shared" ref="G160:G172" si="26">E160+F160</f>
        <v>842</v>
      </c>
      <c r="H160" s="13">
        <v>649.17999999999995</v>
      </c>
      <c r="I160" s="45">
        <f t="shared" si="23"/>
        <v>77.099762470308789</v>
      </c>
    </row>
    <row r="161" spans="1:9">
      <c r="A161" s="3"/>
      <c r="B161" s="10" t="s">
        <v>38</v>
      </c>
      <c r="C161" s="13">
        <v>1614</v>
      </c>
      <c r="D161" s="13">
        <v>1616.6</v>
      </c>
      <c r="E161" s="13">
        <v>276</v>
      </c>
      <c r="F161" s="13">
        <v>470.1</v>
      </c>
      <c r="G161" s="11">
        <f t="shared" si="26"/>
        <v>746.1</v>
      </c>
      <c r="H161" s="13">
        <v>407.47</v>
      </c>
      <c r="I161" s="45">
        <f t="shared" si="23"/>
        <v>54.613322610910068</v>
      </c>
    </row>
    <row r="162" spans="1:9">
      <c r="A162" s="3"/>
      <c r="B162" s="10" t="s">
        <v>41</v>
      </c>
      <c r="C162" s="13">
        <v>3280</v>
      </c>
      <c r="D162" s="13">
        <v>3305.42</v>
      </c>
      <c r="E162" s="13">
        <v>998.67</v>
      </c>
      <c r="F162" s="13">
        <v>1039.72</v>
      </c>
      <c r="G162" s="11">
        <f t="shared" si="26"/>
        <v>2038.3899999999999</v>
      </c>
      <c r="H162" s="13">
        <v>1836.17</v>
      </c>
      <c r="I162" s="45">
        <f t="shared" si="23"/>
        <v>90.079425428892421</v>
      </c>
    </row>
    <row r="163" spans="1:9">
      <c r="A163" s="3"/>
      <c r="B163" s="10" t="s">
        <v>45</v>
      </c>
      <c r="C163" s="13">
        <v>20</v>
      </c>
      <c r="D163" s="13">
        <v>20</v>
      </c>
      <c r="E163" s="13">
        <v>3</v>
      </c>
      <c r="F163" s="13">
        <v>5</v>
      </c>
      <c r="G163" s="11">
        <f t="shared" si="26"/>
        <v>8</v>
      </c>
      <c r="H163" s="13">
        <v>5.4</v>
      </c>
      <c r="I163" s="45">
        <f t="shared" si="23"/>
        <v>67.5</v>
      </c>
    </row>
    <row r="164" spans="1:9">
      <c r="A164" s="3"/>
      <c r="B164" s="10" t="s">
        <v>84</v>
      </c>
      <c r="C164" s="13">
        <v>125</v>
      </c>
      <c r="D164" s="13">
        <v>125</v>
      </c>
      <c r="E164" s="13">
        <v>0</v>
      </c>
      <c r="F164" s="13">
        <v>125</v>
      </c>
      <c r="G164" s="11">
        <f t="shared" si="26"/>
        <v>125</v>
      </c>
      <c r="H164" s="13">
        <v>28.45</v>
      </c>
      <c r="I164" s="45">
        <v>0</v>
      </c>
    </row>
    <row r="165" spans="1:9">
      <c r="A165" s="3"/>
      <c r="B165" s="10" t="s">
        <v>48</v>
      </c>
      <c r="C165" s="13">
        <v>0</v>
      </c>
      <c r="D165" s="13">
        <v>0</v>
      </c>
      <c r="E165" s="13">
        <v>0</v>
      </c>
      <c r="F165" s="13">
        <v>0</v>
      </c>
      <c r="G165" s="11">
        <v>0</v>
      </c>
      <c r="H165" s="13">
        <v>-2.67</v>
      </c>
      <c r="I165" s="45">
        <v>0</v>
      </c>
    </row>
    <row r="166" spans="1:9">
      <c r="A166" s="3"/>
      <c r="B166" s="67" t="s">
        <v>103</v>
      </c>
      <c r="C166" s="68">
        <v>1770</v>
      </c>
      <c r="D166" s="68">
        <v>1770</v>
      </c>
      <c r="E166" s="68">
        <v>428.67</v>
      </c>
      <c r="F166" s="68">
        <v>473.3</v>
      </c>
      <c r="G166" s="63">
        <f t="shared" si="26"/>
        <v>901.97</v>
      </c>
      <c r="H166" s="68">
        <v>775.17</v>
      </c>
      <c r="I166" s="297">
        <f t="shared" ref="I166:I200" si="27">H166/G166*100</f>
        <v>85.941882767719534</v>
      </c>
    </row>
    <row r="167" spans="1:9">
      <c r="A167" s="3"/>
      <c r="B167" s="67" t="s">
        <v>104</v>
      </c>
      <c r="C167" s="68">
        <v>280</v>
      </c>
      <c r="D167" s="68">
        <v>280</v>
      </c>
      <c r="E167" s="68">
        <v>75</v>
      </c>
      <c r="F167" s="68">
        <v>61</v>
      </c>
      <c r="G167" s="63">
        <f t="shared" si="26"/>
        <v>136</v>
      </c>
      <c r="H167" s="68">
        <v>116</v>
      </c>
      <c r="I167" s="297">
        <f t="shared" si="27"/>
        <v>85.294117647058826</v>
      </c>
    </row>
    <row r="168" spans="1:9">
      <c r="A168" s="3"/>
      <c r="B168" s="67" t="s">
        <v>109</v>
      </c>
      <c r="C168" s="68">
        <v>60</v>
      </c>
      <c r="D168" s="68">
        <v>60</v>
      </c>
      <c r="E168" s="68">
        <v>15</v>
      </c>
      <c r="F168" s="68">
        <v>15</v>
      </c>
      <c r="G168" s="63">
        <f t="shared" si="26"/>
        <v>30</v>
      </c>
      <c r="H168" s="68">
        <v>15.45</v>
      </c>
      <c r="I168" s="297">
        <f t="shared" si="27"/>
        <v>51.5</v>
      </c>
    </row>
    <row r="169" spans="1:9">
      <c r="A169" s="3"/>
      <c r="B169" s="67" t="s">
        <v>105</v>
      </c>
      <c r="C169" s="68">
        <v>1230</v>
      </c>
      <c r="D169" s="68">
        <v>1255.42</v>
      </c>
      <c r="E169" s="68">
        <v>495</v>
      </c>
      <c r="F169" s="68">
        <v>505.42</v>
      </c>
      <c r="G169" s="63">
        <f t="shared" si="26"/>
        <v>1000.4200000000001</v>
      </c>
      <c r="H169" s="68">
        <v>945</v>
      </c>
      <c r="I169" s="297">
        <f t="shared" si="27"/>
        <v>94.46032666280162</v>
      </c>
    </row>
    <row r="170" spans="1:9">
      <c r="A170" s="3"/>
      <c r="B170" s="67" t="s">
        <v>106</v>
      </c>
      <c r="C170" s="68">
        <v>20</v>
      </c>
      <c r="D170" s="68">
        <v>20</v>
      </c>
      <c r="E170" s="68">
        <v>3</v>
      </c>
      <c r="F170" s="68">
        <v>5</v>
      </c>
      <c r="G170" s="63">
        <f t="shared" si="26"/>
        <v>8</v>
      </c>
      <c r="H170" s="68">
        <v>5.4</v>
      </c>
      <c r="I170" s="297">
        <f t="shared" si="27"/>
        <v>67.5</v>
      </c>
    </row>
    <row r="171" spans="1:9">
      <c r="A171" s="3"/>
      <c r="B171" s="67" t="s">
        <v>107</v>
      </c>
      <c r="C171" s="68">
        <v>3094</v>
      </c>
      <c r="D171" s="68">
        <v>3094</v>
      </c>
      <c r="E171" s="68">
        <v>651</v>
      </c>
      <c r="F171" s="68">
        <v>933.5</v>
      </c>
      <c r="G171" s="63">
        <f t="shared" si="26"/>
        <v>1584.5</v>
      </c>
      <c r="H171" s="68">
        <v>1005.64</v>
      </c>
      <c r="I171" s="297">
        <f t="shared" si="27"/>
        <v>63.467339854843793</v>
      </c>
    </row>
    <row r="172" spans="1:9">
      <c r="A172" s="3"/>
      <c r="B172" s="67" t="s">
        <v>108</v>
      </c>
      <c r="C172" s="68">
        <v>200</v>
      </c>
      <c r="D172" s="68">
        <v>202.6</v>
      </c>
      <c r="E172" s="68">
        <v>51</v>
      </c>
      <c r="F172" s="68">
        <v>47.6</v>
      </c>
      <c r="G172" s="63">
        <f t="shared" si="26"/>
        <v>98.6</v>
      </c>
      <c r="H172" s="68">
        <v>61.34</v>
      </c>
      <c r="I172" s="297">
        <f t="shared" si="27"/>
        <v>62.210953346855987</v>
      </c>
    </row>
    <row r="173" spans="1:9">
      <c r="A173" s="4">
        <v>9</v>
      </c>
      <c r="B173" s="16" t="s">
        <v>17</v>
      </c>
      <c r="C173" s="12">
        <f t="shared" ref="C173:H173" si="28">C174+C175+C176+C178+C177</f>
        <v>16482</v>
      </c>
      <c r="D173" s="12">
        <f t="shared" si="28"/>
        <v>16482</v>
      </c>
      <c r="E173" s="12">
        <f t="shared" si="28"/>
        <v>2959.3</v>
      </c>
      <c r="F173" s="12">
        <f t="shared" si="28"/>
        <v>5537.8</v>
      </c>
      <c r="G173" s="12">
        <f t="shared" si="28"/>
        <v>8497.1</v>
      </c>
      <c r="H173" s="12">
        <f t="shared" si="28"/>
        <v>5475.0300000000007</v>
      </c>
      <c r="I173" s="18">
        <f t="shared" si="27"/>
        <v>64.434101046239306</v>
      </c>
    </row>
    <row r="174" spans="1:9">
      <c r="A174" s="3"/>
      <c r="B174" s="10" t="s">
        <v>37</v>
      </c>
      <c r="C174" s="13">
        <v>8354</v>
      </c>
      <c r="D174" s="13">
        <v>8354</v>
      </c>
      <c r="E174" s="13">
        <v>1825</v>
      </c>
      <c r="F174" s="13">
        <v>2379.84</v>
      </c>
      <c r="G174" s="11">
        <f t="shared" ref="G174:G185" si="29">E174+F174</f>
        <v>4204.84</v>
      </c>
      <c r="H174" s="13">
        <v>3253.13</v>
      </c>
      <c r="I174" s="45">
        <f t="shared" si="27"/>
        <v>77.366320716127134</v>
      </c>
    </row>
    <row r="175" spans="1:9">
      <c r="A175" s="3"/>
      <c r="B175" s="10" t="s">
        <v>38</v>
      </c>
      <c r="C175" s="13">
        <v>1690</v>
      </c>
      <c r="D175" s="13">
        <v>1690</v>
      </c>
      <c r="E175" s="13">
        <v>373</v>
      </c>
      <c r="F175" s="13">
        <v>530.26</v>
      </c>
      <c r="G175" s="11">
        <f t="shared" si="29"/>
        <v>903.26</v>
      </c>
      <c r="H175" s="13">
        <v>614.38</v>
      </c>
      <c r="I175" s="45">
        <f t="shared" si="27"/>
        <v>68.018067887429979</v>
      </c>
    </row>
    <row r="176" spans="1:9">
      <c r="A176" s="3"/>
      <c r="B176" s="10" t="s">
        <v>41</v>
      </c>
      <c r="C176" s="13">
        <v>468</v>
      </c>
      <c r="D176" s="13">
        <v>468</v>
      </c>
      <c r="E176" s="13">
        <v>107.3</v>
      </c>
      <c r="F176" s="13">
        <v>120.7</v>
      </c>
      <c r="G176" s="11">
        <f t="shared" si="29"/>
        <v>228</v>
      </c>
      <c r="H176" s="13">
        <v>190.3</v>
      </c>
      <c r="I176" s="45">
        <f t="shared" si="27"/>
        <v>83.464912280701768</v>
      </c>
    </row>
    <row r="177" spans="1:9">
      <c r="A177" s="3"/>
      <c r="B177" s="10" t="s">
        <v>304</v>
      </c>
      <c r="C177" s="13">
        <v>3077</v>
      </c>
      <c r="D177" s="13">
        <v>3077</v>
      </c>
      <c r="E177" s="13">
        <v>0</v>
      </c>
      <c r="F177" s="13">
        <v>1540</v>
      </c>
      <c r="G177" s="11">
        <f t="shared" si="29"/>
        <v>1540</v>
      </c>
      <c r="H177" s="13">
        <v>231.46</v>
      </c>
      <c r="I177" s="45">
        <f t="shared" si="27"/>
        <v>15.02987012987013</v>
      </c>
    </row>
    <row r="178" spans="1:9">
      <c r="A178" s="3"/>
      <c r="B178" s="10" t="s">
        <v>39</v>
      </c>
      <c r="C178" s="13">
        <v>2893</v>
      </c>
      <c r="D178" s="13">
        <v>2893</v>
      </c>
      <c r="E178" s="13">
        <v>654</v>
      </c>
      <c r="F178" s="13">
        <v>967</v>
      </c>
      <c r="G178" s="11">
        <f t="shared" si="29"/>
        <v>1621</v>
      </c>
      <c r="H178" s="13">
        <v>1185.76</v>
      </c>
      <c r="I178" s="45">
        <f t="shared" si="27"/>
        <v>73.14990746452807</v>
      </c>
    </row>
    <row r="179" spans="1:9">
      <c r="A179" s="3"/>
      <c r="B179" s="67" t="s">
        <v>110</v>
      </c>
      <c r="C179" s="68">
        <v>3929</v>
      </c>
      <c r="D179" s="68">
        <v>3929</v>
      </c>
      <c r="E179" s="68">
        <v>227.3</v>
      </c>
      <c r="F179" s="68">
        <v>1810.7</v>
      </c>
      <c r="G179" s="63">
        <f t="shared" si="29"/>
        <v>2038</v>
      </c>
      <c r="H179" s="68">
        <v>643.1</v>
      </c>
      <c r="I179" s="64">
        <f t="shared" si="27"/>
        <v>31.555446516192347</v>
      </c>
    </row>
    <row r="180" spans="1:9">
      <c r="A180" s="3"/>
      <c r="B180" s="67" t="s">
        <v>111</v>
      </c>
      <c r="C180" s="68">
        <v>7823</v>
      </c>
      <c r="D180" s="68">
        <v>7823</v>
      </c>
      <c r="E180" s="68">
        <v>1679.8</v>
      </c>
      <c r="F180" s="68">
        <v>2028.5</v>
      </c>
      <c r="G180" s="63">
        <f t="shared" si="29"/>
        <v>3708.3</v>
      </c>
      <c r="H180" s="68">
        <v>2934.9</v>
      </c>
      <c r="I180" s="64">
        <f t="shared" si="27"/>
        <v>79.144082193997249</v>
      </c>
    </row>
    <row r="181" spans="1:9">
      <c r="A181" s="3"/>
      <c r="B181" s="67" t="s">
        <v>112</v>
      </c>
      <c r="C181" s="68">
        <v>480</v>
      </c>
      <c r="D181" s="68">
        <v>480</v>
      </c>
      <c r="E181" s="68">
        <v>63</v>
      </c>
      <c r="F181" s="68">
        <v>167</v>
      </c>
      <c r="G181" s="63">
        <f t="shared" si="29"/>
        <v>230</v>
      </c>
      <c r="H181" s="68">
        <v>116.04</v>
      </c>
      <c r="I181" s="64">
        <f t="shared" si="27"/>
        <v>50.452173913043488</v>
      </c>
    </row>
    <row r="182" spans="1:9">
      <c r="A182" s="3"/>
      <c r="B182" s="67" t="s">
        <v>113</v>
      </c>
      <c r="C182" s="68">
        <v>776</v>
      </c>
      <c r="D182" s="68">
        <v>776</v>
      </c>
      <c r="E182" s="68">
        <v>220.7</v>
      </c>
      <c r="F182" s="68">
        <v>232.69</v>
      </c>
      <c r="G182" s="63">
        <f t="shared" si="29"/>
        <v>453.39</v>
      </c>
      <c r="H182" s="68">
        <v>329.56</v>
      </c>
      <c r="I182" s="64">
        <f t="shared" si="27"/>
        <v>72.687972826926057</v>
      </c>
    </row>
    <row r="183" spans="1:9">
      <c r="A183" s="3"/>
      <c r="B183" s="67" t="s">
        <v>114</v>
      </c>
      <c r="C183" s="68">
        <v>733</v>
      </c>
      <c r="D183" s="68">
        <v>733</v>
      </c>
      <c r="E183" s="68">
        <v>207</v>
      </c>
      <c r="F183" s="68">
        <v>270</v>
      </c>
      <c r="G183" s="63">
        <f t="shared" si="29"/>
        <v>477</v>
      </c>
      <c r="H183" s="68">
        <v>348.99</v>
      </c>
      <c r="I183" s="64">
        <f t="shared" si="27"/>
        <v>73.163522012578625</v>
      </c>
    </row>
    <row r="184" spans="1:9">
      <c r="A184" s="3"/>
      <c r="B184" s="67" t="s">
        <v>115</v>
      </c>
      <c r="C184" s="68">
        <v>1155</v>
      </c>
      <c r="D184" s="68">
        <v>1155</v>
      </c>
      <c r="E184" s="68">
        <v>265</v>
      </c>
      <c r="F184" s="68">
        <v>305.95999999999998</v>
      </c>
      <c r="G184" s="63">
        <f t="shared" si="29"/>
        <v>570.96</v>
      </c>
      <c r="H184" s="68">
        <v>429.72</v>
      </c>
      <c r="I184" s="64">
        <f t="shared" si="27"/>
        <v>75.262715426649848</v>
      </c>
    </row>
    <row r="185" spans="1:9">
      <c r="A185" s="3"/>
      <c r="B185" s="67" t="s">
        <v>116</v>
      </c>
      <c r="C185" s="68">
        <v>1586</v>
      </c>
      <c r="D185" s="68">
        <v>1586</v>
      </c>
      <c r="E185" s="68">
        <v>296.5</v>
      </c>
      <c r="F185" s="68">
        <v>722.95</v>
      </c>
      <c r="G185" s="63">
        <f t="shared" si="29"/>
        <v>1019.45</v>
      </c>
      <c r="H185" s="68">
        <v>672.72</v>
      </c>
      <c r="I185" s="64">
        <f t="shared" si="27"/>
        <v>65.988523223306686</v>
      </c>
    </row>
    <row r="186" spans="1:9">
      <c r="A186" s="4">
        <v>10</v>
      </c>
      <c r="B186" s="16" t="s">
        <v>16</v>
      </c>
      <c r="C186" s="12">
        <f t="shared" ref="C186:H186" si="30">C187+C188+C190+C189</f>
        <v>18827</v>
      </c>
      <c r="D186" s="12">
        <f t="shared" si="30"/>
        <v>18827</v>
      </c>
      <c r="E186" s="12">
        <f t="shared" si="30"/>
        <v>4298</v>
      </c>
      <c r="F186" s="12">
        <f t="shared" si="30"/>
        <v>6693.73</v>
      </c>
      <c r="G186" s="12">
        <f t="shared" si="30"/>
        <v>10991.73</v>
      </c>
      <c r="H186" s="12">
        <f t="shared" si="30"/>
        <v>6151.93</v>
      </c>
      <c r="I186" s="18">
        <f t="shared" si="27"/>
        <v>55.968714660931454</v>
      </c>
    </row>
    <row r="187" spans="1:9">
      <c r="A187" s="3"/>
      <c r="B187" s="10" t="s">
        <v>37</v>
      </c>
      <c r="C187" s="13">
        <v>3133</v>
      </c>
      <c r="D187" s="13">
        <v>3133</v>
      </c>
      <c r="E187" s="13">
        <v>857</v>
      </c>
      <c r="F187" s="13">
        <v>761.5</v>
      </c>
      <c r="G187" s="11">
        <f t="shared" ref="G187:G193" si="31">E187+F187</f>
        <v>1618.5</v>
      </c>
      <c r="H187" s="13">
        <v>1258.42</v>
      </c>
      <c r="I187" s="45">
        <f t="shared" si="27"/>
        <v>77.752239728143351</v>
      </c>
    </row>
    <row r="188" spans="1:9">
      <c r="A188" s="3"/>
      <c r="B188" s="10" t="s">
        <v>38</v>
      </c>
      <c r="C188" s="13">
        <v>13373</v>
      </c>
      <c r="D188" s="13">
        <v>13373</v>
      </c>
      <c r="E188" s="13">
        <v>2365</v>
      </c>
      <c r="F188" s="13">
        <v>5238.2299999999996</v>
      </c>
      <c r="G188" s="11">
        <f t="shared" si="31"/>
        <v>7603.23</v>
      </c>
      <c r="H188" s="13">
        <v>3725.58</v>
      </c>
      <c r="I188" s="45">
        <f t="shared" si="27"/>
        <v>48.999964488776484</v>
      </c>
    </row>
    <row r="189" spans="1:9">
      <c r="A189" s="3"/>
      <c r="B189" s="10" t="s">
        <v>84</v>
      </c>
      <c r="C189" s="13">
        <v>2345</v>
      </c>
      <c r="D189" s="13">
        <v>2345</v>
      </c>
      <c r="E189" s="13">
        <v>1100</v>
      </c>
      <c r="F189" s="13">
        <v>694</v>
      </c>
      <c r="G189" s="11">
        <f t="shared" si="31"/>
        <v>1794</v>
      </c>
      <c r="H189" s="13">
        <v>1189.6400000000001</v>
      </c>
      <c r="I189" s="45">
        <f t="shared" si="27"/>
        <v>66.312151616499449</v>
      </c>
    </row>
    <row r="190" spans="1:9">
      <c r="A190" s="3"/>
      <c r="B190" s="10" t="s">
        <v>48</v>
      </c>
      <c r="C190" s="13">
        <v>-24</v>
      </c>
      <c r="D190" s="13">
        <v>-24</v>
      </c>
      <c r="E190" s="13">
        <v>-24</v>
      </c>
      <c r="F190" s="13">
        <v>0</v>
      </c>
      <c r="G190" s="11">
        <f t="shared" si="31"/>
        <v>-24</v>
      </c>
      <c r="H190" s="13">
        <v>-21.71</v>
      </c>
      <c r="I190" s="45">
        <f t="shared" si="27"/>
        <v>90.458333333333343</v>
      </c>
    </row>
    <row r="191" spans="1:9">
      <c r="A191" s="3"/>
      <c r="B191" s="67" t="s">
        <v>117</v>
      </c>
      <c r="C191" s="68">
        <v>1323</v>
      </c>
      <c r="D191" s="68">
        <v>1323</v>
      </c>
      <c r="E191" s="68">
        <v>50</v>
      </c>
      <c r="F191" s="68">
        <v>350</v>
      </c>
      <c r="G191" s="63">
        <f t="shared" si="31"/>
        <v>400</v>
      </c>
      <c r="H191" s="68">
        <v>71</v>
      </c>
      <c r="I191" s="297">
        <f t="shared" si="27"/>
        <v>17.75</v>
      </c>
    </row>
    <row r="192" spans="1:9">
      <c r="A192" s="3"/>
      <c r="B192" s="67" t="s">
        <v>118</v>
      </c>
      <c r="C192" s="68">
        <v>5500</v>
      </c>
      <c r="D192" s="68">
        <v>5500</v>
      </c>
      <c r="E192" s="68">
        <v>1777.8</v>
      </c>
      <c r="F192" s="68">
        <v>1312.2</v>
      </c>
      <c r="G192" s="63">
        <f t="shared" si="31"/>
        <v>3090</v>
      </c>
      <c r="H192" s="68">
        <v>2613.88</v>
      </c>
      <c r="I192" s="297">
        <f t="shared" si="27"/>
        <v>84.591585760517802</v>
      </c>
    </row>
    <row r="193" spans="1:9">
      <c r="A193" s="3"/>
      <c r="B193" s="67" t="s">
        <v>119</v>
      </c>
      <c r="C193" s="68">
        <v>12004</v>
      </c>
      <c r="D193" s="68">
        <v>12004</v>
      </c>
      <c r="E193" s="68">
        <v>2470.1999999999998</v>
      </c>
      <c r="F193" s="68">
        <v>5031.53</v>
      </c>
      <c r="G193" s="63">
        <f t="shared" si="31"/>
        <v>7501.73</v>
      </c>
      <c r="H193" s="68">
        <v>3467.04</v>
      </c>
      <c r="I193" s="297">
        <f t="shared" si="27"/>
        <v>46.216539384915215</v>
      </c>
    </row>
    <row r="194" spans="1:9">
      <c r="A194" s="4">
        <v>11</v>
      </c>
      <c r="B194" s="16" t="s">
        <v>15</v>
      </c>
      <c r="C194" s="12">
        <f t="shared" ref="C194:H194" si="32">C196+C197+C195</f>
        <v>3512</v>
      </c>
      <c r="D194" s="12">
        <f t="shared" si="32"/>
        <v>3512</v>
      </c>
      <c r="E194" s="12">
        <f t="shared" si="32"/>
        <v>750</v>
      </c>
      <c r="F194" s="12">
        <f t="shared" si="32"/>
        <v>900</v>
      </c>
      <c r="G194" s="12">
        <f t="shared" si="32"/>
        <v>1650</v>
      </c>
      <c r="H194" s="12">
        <f t="shared" si="32"/>
        <v>1021.98</v>
      </c>
      <c r="I194" s="18">
        <f t="shared" si="27"/>
        <v>61.938181818181818</v>
      </c>
    </row>
    <row r="195" spans="1:9">
      <c r="A195" s="4"/>
      <c r="B195" s="10" t="s">
        <v>37</v>
      </c>
      <c r="C195" s="33">
        <v>1207.5</v>
      </c>
      <c r="D195" s="33">
        <v>1207.5</v>
      </c>
      <c r="E195" s="33">
        <v>0</v>
      </c>
      <c r="F195" s="33">
        <v>402.5</v>
      </c>
      <c r="G195" s="11">
        <f>E195+F195</f>
        <v>402.5</v>
      </c>
      <c r="H195" s="33">
        <v>116.22</v>
      </c>
      <c r="I195" s="45">
        <v>0</v>
      </c>
    </row>
    <row r="196" spans="1:9">
      <c r="A196" s="3"/>
      <c r="B196" s="10" t="s">
        <v>38</v>
      </c>
      <c r="C196" s="13">
        <v>2204.5</v>
      </c>
      <c r="D196" s="13">
        <v>2204.5</v>
      </c>
      <c r="E196" s="13">
        <v>650</v>
      </c>
      <c r="F196" s="13">
        <v>497.5</v>
      </c>
      <c r="G196" s="11">
        <f>E196+F196</f>
        <v>1147.5</v>
      </c>
      <c r="H196" s="13">
        <v>805.76</v>
      </c>
      <c r="I196" s="45">
        <f t="shared" si="27"/>
        <v>70.218736383442263</v>
      </c>
    </row>
    <row r="197" spans="1:9">
      <c r="A197" s="3"/>
      <c r="B197" s="10" t="s">
        <v>256</v>
      </c>
      <c r="C197" s="13">
        <v>100</v>
      </c>
      <c r="D197" s="13">
        <v>100</v>
      </c>
      <c r="E197" s="13">
        <v>100</v>
      </c>
      <c r="F197" s="13">
        <v>0</v>
      </c>
      <c r="G197" s="11">
        <f>E197+F197</f>
        <v>100</v>
      </c>
      <c r="H197" s="13">
        <v>100</v>
      </c>
      <c r="I197" s="45">
        <f t="shared" si="27"/>
        <v>100</v>
      </c>
    </row>
    <row r="198" spans="1:9">
      <c r="A198" s="3"/>
      <c r="B198" s="67" t="s">
        <v>120</v>
      </c>
      <c r="C198" s="68">
        <v>3300</v>
      </c>
      <c r="D198" s="68">
        <v>3300</v>
      </c>
      <c r="E198" s="68">
        <v>750</v>
      </c>
      <c r="F198" s="68">
        <v>900</v>
      </c>
      <c r="G198" s="63">
        <f>E198+F198</f>
        <v>1650</v>
      </c>
      <c r="H198" s="68">
        <v>1021.98</v>
      </c>
      <c r="I198" s="297">
        <f t="shared" si="27"/>
        <v>61.938181818181818</v>
      </c>
    </row>
    <row r="199" spans="1:9">
      <c r="A199" s="3"/>
      <c r="B199" s="67" t="s">
        <v>121</v>
      </c>
      <c r="C199" s="68">
        <v>212</v>
      </c>
      <c r="D199" s="68">
        <v>212</v>
      </c>
      <c r="E199" s="68">
        <v>0</v>
      </c>
      <c r="F199" s="68">
        <v>0</v>
      </c>
      <c r="G199" s="63">
        <f>E199+F199</f>
        <v>0</v>
      </c>
      <c r="H199" s="68">
        <v>0</v>
      </c>
      <c r="I199" s="297">
        <v>0</v>
      </c>
    </row>
    <row r="200" spans="1:9">
      <c r="A200" s="4">
        <v>12</v>
      </c>
      <c r="B200" s="16" t="s">
        <v>14</v>
      </c>
      <c r="C200" s="12">
        <f t="shared" ref="C200:H200" si="33">C201</f>
        <v>3907</v>
      </c>
      <c r="D200" s="12">
        <f t="shared" si="33"/>
        <v>3907</v>
      </c>
      <c r="E200" s="12">
        <f t="shared" si="33"/>
        <v>931.4</v>
      </c>
      <c r="F200" s="12">
        <f t="shared" si="33"/>
        <v>950.6</v>
      </c>
      <c r="G200" s="12">
        <f t="shared" si="33"/>
        <v>1882</v>
      </c>
      <c r="H200" s="12">
        <f t="shared" si="33"/>
        <v>1439.76</v>
      </c>
      <c r="I200" s="18">
        <f t="shared" si="27"/>
        <v>76.501594048884172</v>
      </c>
    </row>
    <row r="201" spans="1:9">
      <c r="A201" s="4"/>
      <c r="B201" s="16" t="s">
        <v>79</v>
      </c>
      <c r="C201" s="57">
        <v>3907</v>
      </c>
      <c r="D201" s="57">
        <v>3907</v>
      </c>
      <c r="E201" s="57">
        <v>931.4</v>
      </c>
      <c r="F201" s="57">
        <v>950.6</v>
      </c>
      <c r="G201" s="11">
        <f>E201+F201</f>
        <v>1882</v>
      </c>
      <c r="H201" s="57">
        <v>1439.76</v>
      </c>
      <c r="I201" s="45">
        <f>H201/G201*100</f>
        <v>76.501594048884172</v>
      </c>
    </row>
    <row r="202" spans="1:9">
      <c r="A202" s="4"/>
      <c r="B202" s="66" t="s">
        <v>122</v>
      </c>
      <c r="C202" s="65">
        <v>1740</v>
      </c>
      <c r="D202" s="65">
        <v>1740</v>
      </c>
      <c r="E202" s="65">
        <v>801.4</v>
      </c>
      <c r="F202" s="65">
        <v>800.6</v>
      </c>
      <c r="G202" s="63">
        <f>E202+F202</f>
        <v>1602</v>
      </c>
      <c r="H202" s="65">
        <v>1201.8</v>
      </c>
      <c r="I202" s="296">
        <f>H202/G202*100</f>
        <v>75.018726591760299</v>
      </c>
    </row>
    <row r="203" spans="1:9">
      <c r="A203" s="4"/>
      <c r="B203" s="66" t="s">
        <v>298</v>
      </c>
      <c r="C203" s="65">
        <v>2167</v>
      </c>
      <c r="D203" s="65">
        <v>2167</v>
      </c>
      <c r="E203" s="65">
        <v>130</v>
      </c>
      <c r="F203" s="65">
        <v>150</v>
      </c>
      <c r="G203" s="63">
        <f>E203+F203</f>
        <v>280</v>
      </c>
      <c r="H203" s="65">
        <v>237.96</v>
      </c>
      <c r="I203" s="297">
        <f t="shared" ref="I203:I215" si="34">H203/G203*100</f>
        <v>84.98571428571428</v>
      </c>
    </row>
    <row r="204" spans="1:9">
      <c r="A204" s="4">
        <v>13</v>
      </c>
      <c r="B204" s="16" t="s">
        <v>13</v>
      </c>
      <c r="C204" s="12">
        <f t="shared" ref="C204:H204" si="35">C205+C208</f>
        <v>28860</v>
      </c>
      <c r="D204" s="12">
        <f t="shared" si="35"/>
        <v>28860</v>
      </c>
      <c r="E204" s="12">
        <f t="shared" si="35"/>
        <v>8452</v>
      </c>
      <c r="F204" s="12">
        <f t="shared" si="35"/>
        <v>10950</v>
      </c>
      <c r="G204" s="12">
        <f t="shared" si="35"/>
        <v>19402</v>
      </c>
      <c r="H204" s="12">
        <f t="shared" si="35"/>
        <v>14047.17</v>
      </c>
      <c r="I204" s="18">
        <f t="shared" si="34"/>
        <v>72.400628801154525</v>
      </c>
    </row>
    <row r="205" spans="1:9">
      <c r="A205" s="3"/>
      <c r="B205" s="10" t="s">
        <v>46</v>
      </c>
      <c r="C205" s="13">
        <v>28426</v>
      </c>
      <c r="D205" s="13">
        <v>28426</v>
      </c>
      <c r="E205" s="13">
        <v>8450</v>
      </c>
      <c r="F205" s="13">
        <v>10850</v>
      </c>
      <c r="G205" s="11">
        <f t="shared" ref="G205:G210" si="36">E205+F205</f>
        <v>19300</v>
      </c>
      <c r="H205" s="13">
        <v>13949.02</v>
      </c>
      <c r="I205" s="45">
        <f t="shared" si="34"/>
        <v>72.27471502590673</v>
      </c>
    </row>
    <row r="206" spans="1:9">
      <c r="A206" s="3"/>
      <c r="B206" s="304" t="s">
        <v>305</v>
      </c>
      <c r="C206" s="68">
        <v>17426</v>
      </c>
      <c r="D206" s="68">
        <v>17426</v>
      </c>
      <c r="E206" s="68">
        <v>6729</v>
      </c>
      <c r="F206" s="68">
        <v>5771</v>
      </c>
      <c r="G206" s="63">
        <f t="shared" si="36"/>
        <v>12500</v>
      </c>
      <c r="H206" s="68">
        <v>10843.02</v>
      </c>
      <c r="I206" s="296">
        <f t="shared" si="34"/>
        <v>86.744160000000008</v>
      </c>
    </row>
    <row r="207" spans="1:9">
      <c r="A207" s="3"/>
      <c r="B207" s="304" t="s">
        <v>306</v>
      </c>
      <c r="C207" s="68">
        <v>11000</v>
      </c>
      <c r="D207" s="68">
        <v>11000</v>
      </c>
      <c r="E207" s="68">
        <v>1721</v>
      </c>
      <c r="F207" s="68">
        <v>5079</v>
      </c>
      <c r="G207" s="63">
        <f t="shared" si="36"/>
        <v>6800</v>
      </c>
      <c r="H207" s="68">
        <v>3106</v>
      </c>
      <c r="I207" s="296">
        <f t="shared" si="34"/>
        <v>45.676470588235297</v>
      </c>
    </row>
    <row r="208" spans="1:9">
      <c r="A208" s="3"/>
      <c r="B208" s="10" t="s">
        <v>84</v>
      </c>
      <c r="C208" s="13">
        <v>434</v>
      </c>
      <c r="D208" s="13">
        <v>434</v>
      </c>
      <c r="E208" s="13">
        <v>2</v>
      </c>
      <c r="F208" s="13">
        <v>100</v>
      </c>
      <c r="G208" s="59">
        <f t="shared" si="36"/>
        <v>102</v>
      </c>
      <c r="H208" s="13">
        <v>98.15</v>
      </c>
      <c r="I208" s="45">
        <f t="shared" si="34"/>
        <v>96.225490196078439</v>
      </c>
    </row>
    <row r="209" spans="1:9">
      <c r="A209" s="3"/>
      <c r="B209" s="67" t="s">
        <v>123</v>
      </c>
      <c r="C209" s="68">
        <v>28860</v>
      </c>
      <c r="D209" s="68">
        <v>28860</v>
      </c>
      <c r="E209" s="68">
        <v>8452</v>
      </c>
      <c r="F209" s="68">
        <v>10950</v>
      </c>
      <c r="G209" s="63">
        <v>19402</v>
      </c>
      <c r="H209" s="68">
        <v>14047.17</v>
      </c>
      <c r="I209" s="297">
        <f t="shared" si="34"/>
        <v>72.400628801154525</v>
      </c>
    </row>
    <row r="210" spans="1:9">
      <c r="A210" s="4">
        <v>14</v>
      </c>
      <c r="B210" s="17" t="s">
        <v>12</v>
      </c>
      <c r="C210" s="18">
        <v>30</v>
      </c>
      <c r="D210" s="18">
        <v>30</v>
      </c>
      <c r="E210" s="18">
        <v>11</v>
      </c>
      <c r="F210" s="18">
        <v>5</v>
      </c>
      <c r="G210" s="12">
        <f t="shared" si="36"/>
        <v>16</v>
      </c>
      <c r="H210" s="18">
        <v>11.34</v>
      </c>
      <c r="I210" s="18">
        <f t="shared" si="34"/>
        <v>70.875</v>
      </c>
    </row>
    <row r="211" spans="1:9">
      <c r="A211" s="4">
        <v>15</v>
      </c>
      <c r="B211" s="17" t="s">
        <v>11</v>
      </c>
      <c r="C211" s="18">
        <f t="shared" ref="C211:H211" si="37">C212+C213+C214+C215</f>
        <v>3193</v>
      </c>
      <c r="D211" s="18">
        <f t="shared" si="37"/>
        <v>3193</v>
      </c>
      <c r="E211" s="18">
        <f t="shared" si="37"/>
        <v>79.04000000000002</v>
      </c>
      <c r="F211" s="18">
        <f t="shared" si="37"/>
        <v>1040</v>
      </c>
      <c r="G211" s="18">
        <f t="shared" si="37"/>
        <v>1119.04</v>
      </c>
      <c r="H211" s="18">
        <f t="shared" si="37"/>
        <v>330.69</v>
      </c>
      <c r="I211" s="18">
        <f t="shared" si="34"/>
        <v>29.551222476408352</v>
      </c>
    </row>
    <row r="212" spans="1:9">
      <c r="A212" s="3"/>
      <c r="B212" s="10" t="s">
        <v>37</v>
      </c>
      <c r="C212" s="19">
        <v>470</v>
      </c>
      <c r="D212" s="19">
        <v>470</v>
      </c>
      <c r="E212" s="19">
        <v>126</v>
      </c>
      <c r="F212" s="19">
        <v>119</v>
      </c>
      <c r="G212" s="11">
        <f>E212+F212</f>
        <v>245</v>
      </c>
      <c r="H212" s="19">
        <v>180.7</v>
      </c>
      <c r="I212" s="45">
        <f t="shared" si="34"/>
        <v>73.755102040816325</v>
      </c>
    </row>
    <row r="213" spans="1:9">
      <c r="A213" s="3"/>
      <c r="B213" s="10" t="s">
        <v>38</v>
      </c>
      <c r="C213" s="19">
        <v>1465.96</v>
      </c>
      <c r="D213" s="19">
        <v>1465.96</v>
      </c>
      <c r="E213" s="19">
        <v>289</v>
      </c>
      <c r="F213" s="19">
        <v>421</v>
      </c>
      <c r="G213" s="11">
        <f>E213+F213</f>
        <v>710</v>
      </c>
      <c r="H213" s="19">
        <v>485.1</v>
      </c>
      <c r="I213" s="45">
        <f t="shared" si="34"/>
        <v>68.323943661971825</v>
      </c>
    </row>
    <row r="214" spans="1:9">
      <c r="A214" s="3"/>
      <c r="B214" s="10" t="s">
        <v>84</v>
      </c>
      <c r="C214" s="19">
        <v>1593</v>
      </c>
      <c r="D214" s="19">
        <v>1593</v>
      </c>
      <c r="E214" s="19">
        <v>0</v>
      </c>
      <c r="F214" s="19">
        <v>500</v>
      </c>
      <c r="G214" s="11">
        <f>E214+F214</f>
        <v>500</v>
      </c>
      <c r="H214" s="19">
        <v>0.85</v>
      </c>
      <c r="I214" s="45">
        <f t="shared" si="34"/>
        <v>0.16999999999999998</v>
      </c>
    </row>
    <row r="215" spans="1:9">
      <c r="A215" s="3"/>
      <c r="B215" s="10" t="s">
        <v>48</v>
      </c>
      <c r="C215" s="19">
        <v>-335.96</v>
      </c>
      <c r="D215" s="19">
        <v>-335.96</v>
      </c>
      <c r="E215" s="19">
        <v>-335.96</v>
      </c>
      <c r="F215" s="19">
        <v>0</v>
      </c>
      <c r="G215" s="11">
        <f>E215+F215</f>
        <v>-335.96</v>
      </c>
      <c r="H215" s="19">
        <v>-335.96</v>
      </c>
      <c r="I215" s="296">
        <f t="shared" si="34"/>
        <v>100</v>
      </c>
    </row>
    <row r="216" spans="1:9">
      <c r="A216" s="3"/>
      <c r="B216" s="67" t="s">
        <v>124</v>
      </c>
      <c r="C216" s="296">
        <v>3305</v>
      </c>
      <c r="D216" s="296">
        <v>3305</v>
      </c>
      <c r="E216" s="296">
        <v>235</v>
      </c>
      <c r="F216" s="296">
        <v>1093</v>
      </c>
      <c r="G216" s="63">
        <f>E216+F216</f>
        <v>1328</v>
      </c>
      <c r="H216" s="296">
        <v>330.69</v>
      </c>
      <c r="I216" s="297">
        <f>H216/G216*100</f>
        <v>24.901355421686748</v>
      </c>
    </row>
    <row r="217" spans="1:9">
      <c r="A217" s="23" t="s">
        <v>10</v>
      </c>
      <c r="B217" s="23" t="s">
        <v>9</v>
      </c>
      <c r="C217" s="24">
        <f t="shared" ref="C217:H217" si="38">C117+C122+C129+C131+C134+C141+C153+C159+C173+C186+C194+C200+C204+C210+C211</f>
        <v>158850</v>
      </c>
      <c r="D217" s="24">
        <f t="shared" si="38"/>
        <v>158850</v>
      </c>
      <c r="E217" s="24">
        <f t="shared" si="38"/>
        <v>42233.060000000005</v>
      </c>
      <c r="F217" s="24">
        <f t="shared" si="38"/>
        <v>49947</v>
      </c>
      <c r="G217" s="24">
        <f t="shared" si="38"/>
        <v>92180.06</v>
      </c>
      <c r="H217" s="24">
        <f t="shared" si="38"/>
        <v>68251.87000000001</v>
      </c>
      <c r="I217" s="24">
        <f>H217/G217*100</f>
        <v>74.041902337663927</v>
      </c>
    </row>
    <row r="218" spans="1:9">
      <c r="A218" s="4" t="s">
        <v>8</v>
      </c>
      <c r="B218" s="4" t="s">
        <v>7</v>
      </c>
      <c r="C218" s="15">
        <f t="shared" ref="C218:H218" si="39">C116-C217</f>
        <v>0</v>
      </c>
      <c r="D218" s="15">
        <f t="shared" si="39"/>
        <v>0</v>
      </c>
      <c r="E218" s="15">
        <f t="shared" si="39"/>
        <v>0</v>
      </c>
      <c r="F218" s="15">
        <f t="shared" si="39"/>
        <v>0</v>
      </c>
      <c r="G218" s="15">
        <f t="shared" si="39"/>
        <v>0</v>
      </c>
      <c r="H218" s="15">
        <f t="shared" si="39"/>
        <v>520.58999999998196</v>
      </c>
      <c r="I218" s="45">
        <v>0</v>
      </c>
    </row>
    <row r="219" spans="1:9">
      <c r="A219" s="23" t="s">
        <v>70</v>
      </c>
      <c r="B219" s="23" t="s">
        <v>69</v>
      </c>
      <c r="C219" s="24">
        <f>C220+C221+C222+C223+C224+C225+C227+C228+C229+C230+C231+C232+C226</f>
        <v>158850</v>
      </c>
      <c r="D219" s="24">
        <f>D220+D221+D222+D223+D224+D225+D227+D228+D229+D230+D232+D226+D231</f>
        <v>158850.00000000003</v>
      </c>
      <c r="E219" s="24">
        <f>E220+E221+E222+E223+E224+E225+E227+E228+E229+E230+E231+E232+E226</f>
        <v>42233.060000000012</v>
      </c>
      <c r="F219" s="24">
        <f>F220+F221+F222+F223+F224+F225+F227+F228+F229+F230+F231+F232+F226</f>
        <v>50047</v>
      </c>
      <c r="G219" s="24">
        <f>G220+G221+G222+G223+G224+G225+G227+G228+G229+G230+G231+G232+G226</f>
        <v>92180.06</v>
      </c>
      <c r="H219" s="24">
        <f>H220+H221+H222+H223+H224+H225+H227+H228+H229+H230+H231+H232+H226</f>
        <v>68251.87000000001</v>
      </c>
      <c r="I219" s="24">
        <f>H219/G219*100</f>
        <v>74.041902337663927</v>
      </c>
    </row>
    <row r="220" spans="1:9">
      <c r="A220" s="3">
        <v>1</v>
      </c>
      <c r="B220" s="2" t="s">
        <v>6</v>
      </c>
      <c r="C220" s="13">
        <f>C118+C135+C142+C160+C174+C187+C212+C154+C195</f>
        <v>74536.5</v>
      </c>
      <c r="D220" s="13">
        <f>D118+D135+D142+D160+D174+D187+D212+D154+D195</f>
        <v>74536.5</v>
      </c>
      <c r="E220" s="13">
        <f>E118+E135+E142+E160+E174+E187+E212+E154+E195</f>
        <v>20548.100000000002</v>
      </c>
      <c r="F220" s="13">
        <f>F118+F135+F142+F160+F174+F187+F212+F154+F195</f>
        <v>21242.27</v>
      </c>
      <c r="G220" s="13">
        <f t="shared" ref="G220:G232" si="40">E220+F220</f>
        <v>41790.370000000003</v>
      </c>
      <c r="H220" s="13">
        <f>H118+H135+H142+H160+H174+H187+H212+H154+H195</f>
        <v>33891.19</v>
      </c>
      <c r="I220" s="45">
        <f>H220/G220*100</f>
        <v>81.098085515873635</v>
      </c>
    </row>
    <row r="221" spans="1:9">
      <c r="A221" s="3">
        <v>2</v>
      </c>
      <c r="B221" s="2" t="s">
        <v>5</v>
      </c>
      <c r="C221" s="13">
        <f>C119+C136+C143+C161+C175+C188+C196+C210+C213+C155</f>
        <v>30542.46</v>
      </c>
      <c r="D221" s="13">
        <f>D119+D136+D143+D161+D175+D188+D196+D210+D213+D155</f>
        <v>30550.559999999998</v>
      </c>
      <c r="E221" s="13">
        <f>E119+E136+E143+E161+E175+E188+E196+E210+E213+E155</f>
        <v>7515</v>
      </c>
      <c r="F221" s="13">
        <f>F119+F136+F143+F161+F175+F188+F196+F210+F213+F155</f>
        <v>9398.16</v>
      </c>
      <c r="G221" s="13">
        <f t="shared" si="40"/>
        <v>16913.16</v>
      </c>
      <c r="H221" s="13">
        <f>H119+H136+H143+H161+H175+H188+H196+H210+H213+H155</f>
        <v>11045.33</v>
      </c>
      <c r="I221" s="45">
        <f t="shared" ref="I221:I232" si="41">H221/G221*100</f>
        <v>65.306128482199654</v>
      </c>
    </row>
    <row r="222" spans="1:9">
      <c r="A222" s="3">
        <v>3</v>
      </c>
      <c r="B222" s="2" t="s">
        <v>73</v>
      </c>
      <c r="C222" s="13">
        <f>C129</f>
        <v>3210</v>
      </c>
      <c r="D222" s="13">
        <f>D129</f>
        <v>3210</v>
      </c>
      <c r="E222" s="13">
        <f>E129</f>
        <v>1170</v>
      </c>
      <c r="F222" s="13">
        <f>F129</f>
        <v>1200</v>
      </c>
      <c r="G222" s="13">
        <f t="shared" si="40"/>
        <v>2370</v>
      </c>
      <c r="H222" s="13">
        <f>H129</f>
        <v>1570</v>
      </c>
      <c r="I222" s="45">
        <f t="shared" si="41"/>
        <v>66.244725738396625</v>
      </c>
    </row>
    <row r="223" spans="1:9">
      <c r="A223" s="3">
        <v>4</v>
      </c>
      <c r="B223" s="2" t="s">
        <v>4</v>
      </c>
      <c r="C223" s="13">
        <f>C205</f>
        <v>28426</v>
      </c>
      <c r="D223" s="13">
        <f>D205</f>
        <v>28426</v>
      </c>
      <c r="E223" s="13">
        <f>E205</f>
        <v>8450</v>
      </c>
      <c r="F223" s="13">
        <f>F205</f>
        <v>10850</v>
      </c>
      <c r="G223" s="13">
        <f t="shared" si="40"/>
        <v>19300</v>
      </c>
      <c r="H223" s="13">
        <f>H205</f>
        <v>13949.02</v>
      </c>
      <c r="I223" s="45">
        <f t="shared" si="41"/>
        <v>72.27471502590673</v>
      </c>
    </row>
    <row r="224" spans="1:9">
      <c r="A224" s="3">
        <v>5</v>
      </c>
      <c r="B224" s="2" t="s">
        <v>126</v>
      </c>
      <c r="C224" s="13">
        <f>C123</f>
        <v>100</v>
      </c>
      <c r="D224" s="13">
        <f>D123</f>
        <v>16.48</v>
      </c>
      <c r="E224" s="13">
        <f>E123</f>
        <v>0</v>
      </c>
      <c r="F224" s="13">
        <f>F123</f>
        <v>0</v>
      </c>
      <c r="G224" s="13">
        <f t="shared" si="40"/>
        <v>0</v>
      </c>
      <c r="H224" s="13">
        <f>H123</f>
        <v>0</v>
      </c>
      <c r="I224" s="45">
        <v>0</v>
      </c>
    </row>
    <row r="225" spans="1:9">
      <c r="A225" s="3">
        <v>6</v>
      </c>
      <c r="B225" s="2" t="s">
        <v>3</v>
      </c>
      <c r="C225" s="13">
        <f>C124+C132+C162+C176+C137</f>
        <v>6552</v>
      </c>
      <c r="D225" s="13">
        <f>D124+D132+D162+D176+D137</f>
        <v>6627.42</v>
      </c>
      <c r="E225" s="13">
        <f>E124+E132+E162+E176+E137</f>
        <v>1832.47</v>
      </c>
      <c r="F225" s="13">
        <f>F124+F132+F162+F176+F137</f>
        <v>1900.42</v>
      </c>
      <c r="G225" s="13">
        <f t="shared" si="40"/>
        <v>3732.8900000000003</v>
      </c>
      <c r="H225" s="13">
        <f>H124+H132+H162+H176+H137</f>
        <v>3217.27</v>
      </c>
      <c r="I225" s="45">
        <f t="shared" si="41"/>
        <v>86.18710971927915</v>
      </c>
    </row>
    <row r="226" spans="1:9">
      <c r="A226" s="3">
        <v>7</v>
      </c>
      <c r="B226" s="2" t="s">
        <v>307</v>
      </c>
      <c r="C226" s="13">
        <f>C177</f>
        <v>3077</v>
      </c>
      <c r="D226" s="13">
        <f>D177</f>
        <v>3077</v>
      </c>
      <c r="E226" s="13">
        <f>E177</f>
        <v>0</v>
      </c>
      <c r="F226" s="13">
        <f>F177</f>
        <v>1540</v>
      </c>
      <c r="G226" s="13">
        <f t="shared" si="40"/>
        <v>1540</v>
      </c>
      <c r="H226" s="13">
        <f>H177</f>
        <v>231.46</v>
      </c>
      <c r="I226" s="45">
        <v>0</v>
      </c>
    </row>
    <row r="227" spans="1:9">
      <c r="A227" s="3">
        <v>8</v>
      </c>
      <c r="B227" s="2" t="s">
        <v>1</v>
      </c>
      <c r="C227" s="13">
        <f>C144+C156+C178</f>
        <v>3178</v>
      </c>
      <c r="D227" s="13">
        <f>D144+D156+D178</f>
        <v>3178</v>
      </c>
      <c r="E227" s="13">
        <f>E144+E156+E178</f>
        <v>732.65</v>
      </c>
      <c r="F227" s="13">
        <f>F144+F156+F178</f>
        <v>1049.1500000000001</v>
      </c>
      <c r="G227" s="13">
        <f t="shared" si="40"/>
        <v>1781.8000000000002</v>
      </c>
      <c r="H227" s="13">
        <f>H144+H156+H178</f>
        <v>1325.9</v>
      </c>
      <c r="I227" s="45">
        <f t="shared" si="41"/>
        <v>74.413514423616562</v>
      </c>
    </row>
    <row r="228" spans="1:9">
      <c r="A228" s="3">
        <v>9</v>
      </c>
      <c r="B228" s="2" t="s">
        <v>0</v>
      </c>
      <c r="C228" s="13">
        <f>C145+C163</f>
        <v>181</v>
      </c>
      <c r="D228" s="13">
        <f>D145+D163</f>
        <v>181</v>
      </c>
      <c r="E228" s="13">
        <f>E145+E163</f>
        <v>24.9</v>
      </c>
      <c r="F228" s="13">
        <f>F145+F163</f>
        <v>81.900000000000006</v>
      </c>
      <c r="G228" s="13">
        <f t="shared" si="40"/>
        <v>106.80000000000001</v>
      </c>
      <c r="H228" s="13">
        <f>H145+H163</f>
        <v>50.949999999999996</v>
      </c>
      <c r="I228" s="45">
        <f t="shared" si="41"/>
        <v>47.705992509363284</v>
      </c>
    </row>
    <row r="229" spans="1:9">
      <c r="A229" s="3">
        <v>10</v>
      </c>
      <c r="B229" s="2" t="s">
        <v>47</v>
      </c>
      <c r="C229" s="13">
        <f>C125+C201</f>
        <v>4107</v>
      </c>
      <c r="D229" s="13">
        <f>D125+D201</f>
        <v>4107</v>
      </c>
      <c r="E229" s="13">
        <f>E125+E201</f>
        <v>931.4</v>
      </c>
      <c r="F229" s="13">
        <f>F125+F201</f>
        <v>1050.5999999999999</v>
      </c>
      <c r="G229" s="13">
        <f t="shared" si="40"/>
        <v>1982</v>
      </c>
      <c r="H229" s="13">
        <f>H125+H201</f>
        <v>1532.16</v>
      </c>
      <c r="I229" s="45">
        <f t="shared" si="41"/>
        <v>77.303733602421801</v>
      </c>
    </row>
    <row r="230" spans="1:9">
      <c r="A230" s="3">
        <v>11</v>
      </c>
      <c r="B230" s="2" t="s">
        <v>244</v>
      </c>
      <c r="C230" s="13">
        <f t="shared" ref="C230:H230" si="42">C146+C164+C189+C214+C138+C208</f>
        <v>5224</v>
      </c>
      <c r="D230" s="13">
        <f t="shared" si="42"/>
        <v>5224</v>
      </c>
      <c r="E230" s="13">
        <f t="shared" si="42"/>
        <v>1299</v>
      </c>
      <c r="F230" s="13">
        <f t="shared" si="42"/>
        <v>1639</v>
      </c>
      <c r="G230" s="13">
        <f t="shared" si="42"/>
        <v>2938</v>
      </c>
      <c r="H230" s="13">
        <f t="shared" si="42"/>
        <v>1713.19</v>
      </c>
      <c r="I230" s="45">
        <f t="shared" si="41"/>
        <v>58.31143635125936</v>
      </c>
    </row>
    <row r="231" spans="1:9">
      <c r="A231" s="3">
        <v>12</v>
      </c>
      <c r="B231" s="182" t="s">
        <v>255</v>
      </c>
      <c r="C231" s="13">
        <f>C197</f>
        <v>100</v>
      </c>
      <c r="D231" s="13">
        <f>D197</f>
        <v>100</v>
      </c>
      <c r="E231" s="13">
        <v>100</v>
      </c>
      <c r="F231" s="13">
        <v>100</v>
      </c>
      <c r="G231" s="13">
        <v>100</v>
      </c>
      <c r="H231" s="13">
        <v>100</v>
      </c>
      <c r="I231" s="45">
        <f t="shared" si="41"/>
        <v>100</v>
      </c>
    </row>
    <row r="232" spans="1:9">
      <c r="A232" s="3">
        <v>13</v>
      </c>
      <c r="B232" s="1" t="s">
        <v>49</v>
      </c>
      <c r="C232" s="13">
        <f>C120+C147+C165+C190+C215</f>
        <v>-383.96</v>
      </c>
      <c r="D232" s="13">
        <f>D120+D147+D165+D190+D215</f>
        <v>-383.96</v>
      </c>
      <c r="E232" s="13">
        <f>E120+E147+E165+E190+E215</f>
        <v>-370.46</v>
      </c>
      <c r="F232" s="13">
        <f>F120+F147+F165+F190+F215</f>
        <v>-4.5</v>
      </c>
      <c r="G232" s="13">
        <f t="shared" si="40"/>
        <v>-374.96</v>
      </c>
      <c r="H232" s="13">
        <f>H120+H147+H165+H190+H215</f>
        <v>-374.59999999999997</v>
      </c>
      <c r="I232" s="45">
        <f t="shared" si="41"/>
        <v>99.903989758907613</v>
      </c>
    </row>
    <row r="233" spans="1:9">
      <c r="A233" s="310"/>
      <c r="B233" s="25"/>
      <c r="C233" s="249"/>
      <c r="D233" s="249"/>
      <c r="E233" s="249"/>
      <c r="F233" s="249"/>
      <c r="G233" s="249"/>
      <c r="H233" s="249"/>
      <c r="I233" s="111"/>
    </row>
    <row r="235" spans="1:9">
      <c r="A235" s="298"/>
      <c r="B235" s="299" t="s">
        <v>318</v>
      </c>
      <c r="C235" s="299"/>
      <c r="D235" s="299"/>
      <c r="E235" s="298"/>
      <c r="F235" s="298"/>
      <c r="G235" s="298"/>
    </row>
    <row r="236" spans="1:9">
      <c r="G236" t="s">
        <v>76</v>
      </c>
    </row>
    <row r="237" spans="1:9">
      <c r="A237" s="8" t="s">
        <v>36</v>
      </c>
      <c r="B237" s="52" t="s">
        <v>35</v>
      </c>
      <c r="C237" s="48" t="s">
        <v>71</v>
      </c>
      <c r="D237" s="48" t="s">
        <v>71</v>
      </c>
      <c r="E237" s="48" t="s">
        <v>71</v>
      </c>
      <c r="F237" s="48" t="s">
        <v>71</v>
      </c>
      <c r="G237" s="60" t="s">
        <v>71</v>
      </c>
      <c r="H237" s="290" t="s">
        <v>34</v>
      </c>
      <c r="I237" s="291"/>
    </row>
    <row r="238" spans="1:9" ht="15">
      <c r="A238" s="47" t="s">
        <v>32</v>
      </c>
      <c r="B238" s="53"/>
      <c r="C238" s="49" t="s">
        <v>77</v>
      </c>
      <c r="D238" s="49" t="s">
        <v>321</v>
      </c>
      <c r="E238" s="49" t="s">
        <v>86</v>
      </c>
      <c r="F238" s="49" t="s">
        <v>313</v>
      </c>
      <c r="G238" s="61" t="s">
        <v>314</v>
      </c>
      <c r="H238" s="292" t="s">
        <v>322</v>
      </c>
      <c r="I238" s="293" t="s">
        <v>33</v>
      </c>
    </row>
    <row r="239" spans="1:9">
      <c r="A239" s="55"/>
      <c r="B239" s="54"/>
      <c r="C239" s="50" t="s">
        <v>245</v>
      </c>
      <c r="D239" s="50" t="s">
        <v>245</v>
      </c>
      <c r="E239" s="50" t="s">
        <v>245</v>
      </c>
      <c r="F239" s="50" t="s">
        <v>245</v>
      </c>
      <c r="G239" s="62" t="s">
        <v>245</v>
      </c>
      <c r="H239" s="294">
        <v>2010</v>
      </c>
      <c r="I239" s="51"/>
    </row>
    <row r="240" spans="1:9">
      <c r="A240" s="6" t="s">
        <v>31</v>
      </c>
      <c r="B240" s="6" t="s">
        <v>30</v>
      </c>
      <c r="C240" s="6">
        <v>1</v>
      </c>
      <c r="D240" s="6">
        <v>1</v>
      </c>
      <c r="E240" s="6">
        <v>2</v>
      </c>
      <c r="F240" s="6">
        <v>3</v>
      </c>
      <c r="G240" s="44" t="s">
        <v>295</v>
      </c>
      <c r="H240" s="51" t="s">
        <v>88</v>
      </c>
      <c r="I240" s="4" t="s">
        <v>296</v>
      </c>
    </row>
    <row r="241" spans="1:9">
      <c r="A241" s="4">
        <v>1</v>
      </c>
      <c r="B241" s="16" t="s">
        <v>127</v>
      </c>
      <c r="C241" s="12">
        <f t="shared" ref="C241:H241" si="43">C242+C243+C244+C245+C246+C247+C248</f>
        <v>3880</v>
      </c>
      <c r="D241" s="12">
        <f t="shared" si="43"/>
        <v>3880</v>
      </c>
      <c r="E241" s="12">
        <f t="shared" si="43"/>
        <v>1217.43</v>
      </c>
      <c r="F241" s="12">
        <f t="shared" si="43"/>
        <v>858.99999999999989</v>
      </c>
      <c r="G241" s="12">
        <f t="shared" si="43"/>
        <v>2076.4300000000003</v>
      </c>
      <c r="H241" s="12">
        <f t="shared" si="43"/>
        <v>1343.2600000000002</v>
      </c>
      <c r="I241" s="300">
        <f>H241/G241*100</f>
        <v>64.69083956598584</v>
      </c>
    </row>
    <row r="242" spans="1:9">
      <c r="A242" s="3"/>
      <c r="B242" s="9" t="s">
        <v>55</v>
      </c>
      <c r="C242" s="11">
        <v>390</v>
      </c>
      <c r="D242" s="11">
        <v>390</v>
      </c>
      <c r="E242" s="11">
        <v>3</v>
      </c>
      <c r="F242" s="11">
        <v>79</v>
      </c>
      <c r="G242" s="11">
        <f>E242+F242</f>
        <v>82</v>
      </c>
      <c r="H242" s="45">
        <v>3.93</v>
      </c>
      <c r="I242" s="301">
        <f>H242/G242*100</f>
        <v>4.7926829268292686</v>
      </c>
    </row>
    <row r="243" spans="1:9">
      <c r="A243" s="3"/>
      <c r="B243" s="9" t="s">
        <v>56</v>
      </c>
      <c r="C243" s="11">
        <v>2400</v>
      </c>
      <c r="D243" s="11">
        <v>2400</v>
      </c>
      <c r="E243" s="11">
        <v>778</v>
      </c>
      <c r="F243" s="11">
        <v>543</v>
      </c>
      <c r="G243" s="11">
        <f t="shared" ref="G243:G249" si="44">E243+F243</f>
        <v>1321</v>
      </c>
      <c r="H243" s="45">
        <v>1037.0899999999999</v>
      </c>
      <c r="I243" s="301">
        <f t="shared" ref="I243:I275" si="45">H243/G243*100</f>
        <v>78.507948523845556</v>
      </c>
    </row>
    <row r="244" spans="1:9">
      <c r="A244" s="3"/>
      <c r="B244" s="9" t="s">
        <v>128</v>
      </c>
      <c r="C244" s="11">
        <v>235</v>
      </c>
      <c r="D244" s="11">
        <v>235</v>
      </c>
      <c r="E244" s="11">
        <v>96.7</v>
      </c>
      <c r="F244" s="11">
        <v>50.3</v>
      </c>
      <c r="G244" s="11">
        <f t="shared" si="44"/>
        <v>147</v>
      </c>
      <c r="H244" s="45">
        <v>95.91</v>
      </c>
      <c r="I244" s="301">
        <f t="shared" si="45"/>
        <v>65.244897959183675</v>
      </c>
    </row>
    <row r="245" spans="1:9">
      <c r="A245" s="3"/>
      <c r="B245" s="9" t="s">
        <v>129</v>
      </c>
      <c r="C245" s="11">
        <v>390</v>
      </c>
      <c r="D245" s="11">
        <v>390</v>
      </c>
      <c r="E245" s="11">
        <v>173.73</v>
      </c>
      <c r="F245" s="11">
        <v>71.900000000000006</v>
      </c>
      <c r="G245" s="11">
        <f t="shared" si="44"/>
        <v>245.63</v>
      </c>
      <c r="H245" s="45">
        <v>64.45</v>
      </c>
      <c r="I245" s="301">
        <f t="shared" si="45"/>
        <v>26.238651630501163</v>
      </c>
    </row>
    <row r="246" spans="1:9">
      <c r="A246" s="3"/>
      <c r="B246" s="9" t="s">
        <v>130</v>
      </c>
      <c r="C246" s="11">
        <v>120</v>
      </c>
      <c r="D246" s="11">
        <v>120</v>
      </c>
      <c r="E246" s="11">
        <v>73</v>
      </c>
      <c r="F246" s="11">
        <v>31</v>
      </c>
      <c r="G246" s="11">
        <f t="shared" si="44"/>
        <v>104</v>
      </c>
      <c r="H246" s="45">
        <v>78.41</v>
      </c>
      <c r="I246" s="301">
        <f t="shared" si="45"/>
        <v>75.394230769230759</v>
      </c>
    </row>
    <row r="247" spans="1:9">
      <c r="A247" s="3"/>
      <c r="B247" s="9" t="s">
        <v>131</v>
      </c>
      <c r="C247" s="11">
        <v>210</v>
      </c>
      <c r="D247" s="11">
        <v>210</v>
      </c>
      <c r="E247" s="11">
        <v>88</v>
      </c>
      <c r="F247" s="11">
        <v>53</v>
      </c>
      <c r="G247" s="11">
        <f t="shared" si="44"/>
        <v>141</v>
      </c>
      <c r="H247" s="45">
        <v>61.27</v>
      </c>
      <c r="I247" s="301">
        <f t="shared" si="45"/>
        <v>43.453900709219859</v>
      </c>
    </row>
    <row r="248" spans="1:9">
      <c r="A248" s="3"/>
      <c r="B248" s="9" t="s">
        <v>132</v>
      </c>
      <c r="C248" s="11">
        <v>135</v>
      </c>
      <c r="D248" s="11">
        <v>135</v>
      </c>
      <c r="E248" s="11">
        <v>5</v>
      </c>
      <c r="F248" s="11">
        <v>30.8</v>
      </c>
      <c r="G248" s="11">
        <f t="shared" si="44"/>
        <v>35.799999999999997</v>
      </c>
      <c r="H248" s="45">
        <v>2.2000000000000002</v>
      </c>
      <c r="I248" s="301">
        <f t="shared" si="45"/>
        <v>6.145251396648046</v>
      </c>
    </row>
    <row r="249" spans="1:9">
      <c r="A249" s="4">
        <v>2</v>
      </c>
      <c r="B249" s="16" t="s">
        <v>133</v>
      </c>
      <c r="C249" s="12">
        <v>6532</v>
      </c>
      <c r="D249" s="12">
        <v>6607.42</v>
      </c>
      <c r="E249" s="12">
        <v>1825.97</v>
      </c>
      <c r="F249" s="12">
        <v>1894.42</v>
      </c>
      <c r="G249" s="12">
        <f t="shared" si="44"/>
        <v>3720.3900000000003</v>
      </c>
      <c r="H249" s="12">
        <v>3208.47</v>
      </c>
      <c r="I249" s="301">
        <f t="shared" si="45"/>
        <v>86.240152242103647</v>
      </c>
    </row>
    <row r="250" spans="1:9">
      <c r="A250" s="23" t="s">
        <v>26</v>
      </c>
      <c r="B250" s="23" t="s">
        <v>25</v>
      </c>
      <c r="C250" s="24">
        <f t="shared" ref="C250:H250" si="46">C241+C249</f>
        <v>10412</v>
      </c>
      <c r="D250" s="24">
        <f t="shared" si="46"/>
        <v>10487.42</v>
      </c>
      <c r="E250" s="24">
        <f t="shared" si="46"/>
        <v>3043.4</v>
      </c>
      <c r="F250" s="24">
        <f t="shared" si="46"/>
        <v>2753.42</v>
      </c>
      <c r="G250" s="24">
        <f t="shared" si="46"/>
        <v>5796.8200000000006</v>
      </c>
      <c r="H250" s="24">
        <f t="shared" si="46"/>
        <v>4551.7299999999996</v>
      </c>
      <c r="I250" s="302">
        <f t="shared" si="45"/>
        <v>78.52115470206077</v>
      </c>
    </row>
    <row r="251" spans="1:9">
      <c r="A251" s="4">
        <v>1</v>
      </c>
      <c r="B251" s="16" t="s">
        <v>23</v>
      </c>
      <c r="C251" s="12">
        <f t="shared" ref="C251:H251" si="47">C252+C253</f>
        <v>634</v>
      </c>
      <c r="D251" s="12">
        <f t="shared" si="47"/>
        <v>684</v>
      </c>
      <c r="E251" s="12">
        <f t="shared" si="47"/>
        <v>200</v>
      </c>
      <c r="F251" s="12">
        <f t="shared" si="47"/>
        <v>203</v>
      </c>
      <c r="G251" s="12">
        <f t="shared" si="47"/>
        <v>403</v>
      </c>
      <c r="H251" s="12">
        <f t="shared" si="47"/>
        <v>224.39000000000001</v>
      </c>
      <c r="I251" s="300">
        <f t="shared" si="45"/>
        <v>55.679900744416877</v>
      </c>
    </row>
    <row r="252" spans="1:9">
      <c r="A252" s="4"/>
      <c r="B252" s="10" t="s">
        <v>37</v>
      </c>
      <c r="C252" s="59">
        <v>340</v>
      </c>
      <c r="D252" s="59">
        <v>340</v>
      </c>
      <c r="E252" s="59">
        <v>130</v>
      </c>
      <c r="F252" s="59">
        <v>76</v>
      </c>
      <c r="G252" s="11">
        <f>E252+F252</f>
        <v>206</v>
      </c>
      <c r="H252" s="45">
        <v>164.4</v>
      </c>
      <c r="I252" s="301">
        <f t="shared" si="45"/>
        <v>79.805825242718456</v>
      </c>
    </row>
    <row r="253" spans="1:9">
      <c r="A253" s="3"/>
      <c r="B253" s="10" t="s">
        <v>38</v>
      </c>
      <c r="C253" s="20">
        <v>294</v>
      </c>
      <c r="D253" s="20">
        <v>344</v>
      </c>
      <c r="E253" s="20">
        <v>70</v>
      </c>
      <c r="F253" s="20">
        <v>127</v>
      </c>
      <c r="G253" s="11">
        <f>E253+F253</f>
        <v>197</v>
      </c>
      <c r="H253" s="45">
        <v>59.99</v>
      </c>
      <c r="I253" s="301">
        <f t="shared" si="45"/>
        <v>30.451776649746193</v>
      </c>
    </row>
    <row r="254" spans="1:9">
      <c r="A254" s="3"/>
      <c r="B254" s="66" t="s">
        <v>92</v>
      </c>
      <c r="C254" s="65">
        <v>634</v>
      </c>
      <c r="D254" s="65">
        <v>684</v>
      </c>
      <c r="E254" s="65">
        <v>200</v>
      </c>
      <c r="F254" s="65">
        <v>203</v>
      </c>
      <c r="G254" s="63">
        <f>E254+F254</f>
        <v>403</v>
      </c>
      <c r="H254" s="64">
        <v>193.8</v>
      </c>
      <c r="I254" s="301">
        <f t="shared" si="45"/>
        <v>48.089330024813897</v>
      </c>
    </row>
    <row r="255" spans="1:9">
      <c r="A255" s="4">
        <v>2</v>
      </c>
      <c r="B255" s="16" t="s">
        <v>21</v>
      </c>
      <c r="C255" s="12">
        <f>C256+C257</f>
        <v>4760</v>
      </c>
      <c r="D255" s="12">
        <f>D256+D257</f>
        <v>4760</v>
      </c>
      <c r="E255" s="12">
        <f>E256+E257</f>
        <v>1386</v>
      </c>
      <c r="F255" s="12">
        <f>F256+F257</f>
        <v>1127</v>
      </c>
      <c r="G255" s="12">
        <f>G256+G257</f>
        <v>2513</v>
      </c>
      <c r="H255" s="12">
        <f>H256+H257+H258</f>
        <v>2065.98</v>
      </c>
      <c r="I255" s="300">
        <f t="shared" si="45"/>
        <v>82.211699164345404</v>
      </c>
    </row>
    <row r="256" spans="1:9">
      <c r="A256" s="3"/>
      <c r="B256" s="10" t="s">
        <v>37</v>
      </c>
      <c r="C256" s="13">
        <v>4020</v>
      </c>
      <c r="D256" s="13">
        <v>4020</v>
      </c>
      <c r="E256" s="13">
        <v>1168</v>
      </c>
      <c r="F256" s="13">
        <v>960</v>
      </c>
      <c r="G256" s="11">
        <f>E256+F256</f>
        <v>2128</v>
      </c>
      <c r="H256" s="45">
        <v>1712.29</v>
      </c>
      <c r="I256" s="301">
        <f t="shared" si="45"/>
        <v>80.464755639097746</v>
      </c>
    </row>
    <row r="257" spans="1:9">
      <c r="A257" s="3"/>
      <c r="B257" s="10" t="s">
        <v>38</v>
      </c>
      <c r="C257" s="13">
        <v>740</v>
      </c>
      <c r="D257" s="13">
        <v>740</v>
      </c>
      <c r="E257" s="13">
        <v>218</v>
      </c>
      <c r="F257" s="13">
        <v>167</v>
      </c>
      <c r="G257" s="11">
        <f>E257+F257</f>
        <v>385</v>
      </c>
      <c r="H257" s="45">
        <v>359.73</v>
      </c>
      <c r="I257" s="301">
        <f t="shared" si="45"/>
        <v>93.436363636363637</v>
      </c>
    </row>
    <row r="258" spans="1:9">
      <c r="A258" s="3"/>
      <c r="B258" s="10" t="s">
        <v>48</v>
      </c>
      <c r="C258" s="13">
        <v>0</v>
      </c>
      <c r="D258" s="13">
        <v>0</v>
      </c>
      <c r="E258" s="13">
        <v>0</v>
      </c>
      <c r="F258" s="13">
        <v>0</v>
      </c>
      <c r="G258" s="13">
        <v>0</v>
      </c>
      <c r="H258" s="45">
        <v>-6.04</v>
      </c>
      <c r="I258" s="301">
        <v>0</v>
      </c>
    </row>
    <row r="259" spans="1:9">
      <c r="A259" s="3"/>
      <c r="B259" s="67" t="s">
        <v>96</v>
      </c>
      <c r="C259" s="68">
        <v>4760</v>
      </c>
      <c r="D259" s="68">
        <v>4760</v>
      </c>
      <c r="E259" s="68">
        <v>1386</v>
      </c>
      <c r="F259" s="68">
        <v>1127</v>
      </c>
      <c r="G259" s="68">
        <v>2513</v>
      </c>
      <c r="H259" s="64">
        <v>2065.98</v>
      </c>
      <c r="I259" s="301">
        <f t="shared" si="45"/>
        <v>82.211699164345404</v>
      </c>
    </row>
    <row r="260" spans="1:9">
      <c r="A260" s="4">
        <v>3</v>
      </c>
      <c r="B260" s="16" t="s">
        <v>18</v>
      </c>
      <c r="C260" s="12">
        <f t="shared" ref="C260:H260" si="48">C261+C262+C263</f>
        <v>4315</v>
      </c>
      <c r="D260" s="12">
        <f t="shared" si="48"/>
        <v>4340.42</v>
      </c>
      <c r="E260" s="12">
        <f t="shared" si="48"/>
        <v>1253.4000000000001</v>
      </c>
      <c r="F260" s="12">
        <f t="shared" si="48"/>
        <v>1252.42</v>
      </c>
      <c r="G260" s="12">
        <f t="shared" si="48"/>
        <v>2505.8200000000002</v>
      </c>
      <c r="H260" s="12">
        <f t="shared" si="48"/>
        <v>1938.6200000000001</v>
      </c>
      <c r="I260" s="300">
        <f t="shared" si="45"/>
        <v>77.364694990063128</v>
      </c>
    </row>
    <row r="261" spans="1:9">
      <c r="A261" s="3"/>
      <c r="B261" s="10" t="s">
        <v>37</v>
      </c>
      <c r="C261" s="13">
        <v>2313.5</v>
      </c>
      <c r="D261" s="13">
        <v>2313.5</v>
      </c>
      <c r="E261" s="13">
        <v>714.55</v>
      </c>
      <c r="F261" s="13">
        <v>573.35</v>
      </c>
      <c r="G261" s="11">
        <f t="shared" ref="G261:G269" si="49">E261+F261</f>
        <v>1287.9000000000001</v>
      </c>
      <c r="H261" s="45">
        <v>976.64</v>
      </c>
      <c r="I261" s="301">
        <f t="shared" si="45"/>
        <v>75.831974532184162</v>
      </c>
    </row>
    <row r="262" spans="1:9">
      <c r="A262" s="3"/>
      <c r="B262" s="10" t="s">
        <v>38</v>
      </c>
      <c r="C262" s="13">
        <v>2003.6</v>
      </c>
      <c r="D262" s="13">
        <v>2029.02</v>
      </c>
      <c r="E262" s="13">
        <v>540.95000000000005</v>
      </c>
      <c r="F262" s="13">
        <v>679.07</v>
      </c>
      <c r="G262" s="11">
        <f t="shared" si="49"/>
        <v>1220.02</v>
      </c>
      <c r="H262" s="45">
        <v>963.2</v>
      </c>
      <c r="I262" s="301">
        <f t="shared" si="45"/>
        <v>78.949525417616101</v>
      </c>
    </row>
    <row r="263" spans="1:9">
      <c r="A263" s="3"/>
      <c r="B263" s="10" t="s">
        <v>48</v>
      </c>
      <c r="C263" s="13">
        <v>-2.1</v>
      </c>
      <c r="D263" s="13">
        <v>-2.1</v>
      </c>
      <c r="E263" s="13">
        <v>-2.1</v>
      </c>
      <c r="F263" s="13">
        <v>0</v>
      </c>
      <c r="G263" s="11">
        <f t="shared" si="49"/>
        <v>-2.1</v>
      </c>
      <c r="H263" s="45">
        <v>-1.22</v>
      </c>
      <c r="I263" s="301">
        <v>0</v>
      </c>
    </row>
    <row r="264" spans="1:9">
      <c r="A264" s="3"/>
      <c r="B264" s="67" t="s">
        <v>103</v>
      </c>
      <c r="C264" s="68">
        <v>2160</v>
      </c>
      <c r="D264" s="68">
        <v>2160</v>
      </c>
      <c r="E264" s="68">
        <v>631.4</v>
      </c>
      <c r="F264" s="68">
        <v>549.20000000000005</v>
      </c>
      <c r="G264" s="63">
        <f t="shared" si="49"/>
        <v>1180.5999999999999</v>
      </c>
      <c r="H264" s="64">
        <v>879.39</v>
      </c>
      <c r="I264" s="301">
        <f t="shared" si="45"/>
        <v>74.486701677113331</v>
      </c>
    </row>
    <row r="265" spans="1:9">
      <c r="A265" s="3"/>
      <c r="B265" s="67" t="s">
        <v>104</v>
      </c>
      <c r="C265" s="68">
        <v>435</v>
      </c>
      <c r="D265" s="68">
        <v>435</v>
      </c>
      <c r="E265" s="68">
        <v>122</v>
      </c>
      <c r="F265" s="68">
        <v>98</v>
      </c>
      <c r="G265" s="63">
        <f t="shared" si="49"/>
        <v>220</v>
      </c>
      <c r="H265" s="64">
        <v>137.03</v>
      </c>
      <c r="I265" s="301">
        <f t="shared" si="45"/>
        <v>62.286363636363639</v>
      </c>
    </row>
    <row r="266" spans="1:9">
      <c r="A266" s="3"/>
      <c r="B266" s="67" t="s">
        <v>105</v>
      </c>
      <c r="C266" s="68">
        <v>1720</v>
      </c>
      <c r="D266" s="68">
        <v>1720</v>
      </c>
      <c r="E266" s="68">
        <v>500</v>
      </c>
      <c r="F266" s="68">
        <v>605.22</v>
      </c>
      <c r="G266" s="63">
        <f t="shared" si="49"/>
        <v>1105.22</v>
      </c>
      <c r="H266" s="64">
        <v>922.2</v>
      </c>
      <c r="I266" s="301">
        <f t="shared" si="45"/>
        <v>83.440401006134522</v>
      </c>
    </row>
    <row r="267" spans="1:9">
      <c r="A267" s="4">
        <v>4</v>
      </c>
      <c r="B267" s="16" t="s">
        <v>17</v>
      </c>
      <c r="C267" s="12">
        <f t="shared" ref="C267:H267" si="50">C268+C269</f>
        <v>703</v>
      </c>
      <c r="D267" s="12">
        <f t="shared" si="50"/>
        <v>703</v>
      </c>
      <c r="E267" s="12">
        <f t="shared" si="50"/>
        <v>204</v>
      </c>
      <c r="F267" s="12">
        <f t="shared" si="50"/>
        <v>171</v>
      </c>
      <c r="G267" s="12">
        <f t="shared" si="50"/>
        <v>375</v>
      </c>
      <c r="H267" s="12">
        <f t="shared" si="50"/>
        <v>284.78999999999996</v>
      </c>
      <c r="I267" s="300">
        <f t="shared" si="45"/>
        <v>75.943999999999988</v>
      </c>
    </row>
    <row r="268" spans="1:9">
      <c r="A268" s="3"/>
      <c r="B268" s="10" t="s">
        <v>37</v>
      </c>
      <c r="C268" s="13">
        <v>289</v>
      </c>
      <c r="D268" s="13">
        <v>289</v>
      </c>
      <c r="E268" s="13">
        <v>85</v>
      </c>
      <c r="F268" s="13">
        <v>69</v>
      </c>
      <c r="G268" s="13">
        <f t="shared" si="49"/>
        <v>154</v>
      </c>
      <c r="H268" s="45">
        <v>123.1</v>
      </c>
      <c r="I268" s="301">
        <f t="shared" si="45"/>
        <v>79.935064935064943</v>
      </c>
    </row>
    <row r="269" spans="1:9">
      <c r="A269" s="3"/>
      <c r="B269" s="10" t="s">
        <v>38</v>
      </c>
      <c r="C269" s="13">
        <v>414</v>
      </c>
      <c r="D269" s="13">
        <v>414</v>
      </c>
      <c r="E269" s="13">
        <v>119</v>
      </c>
      <c r="F269" s="13">
        <v>102</v>
      </c>
      <c r="G269" s="13">
        <f t="shared" si="49"/>
        <v>221</v>
      </c>
      <c r="H269" s="45">
        <v>161.69</v>
      </c>
      <c r="I269" s="301">
        <f t="shared" si="45"/>
        <v>73.162895927601809</v>
      </c>
    </row>
    <row r="270" spans="1:9">
      <c r="A270" s="3"/>
      <c r="B270" s="67" t="s">
        <v>110</v>
      </c>
      <c r="C270" s="68">
        <v>703</v>
      </c>
      <c r="D270" s="68">
        <v>703</v>
      </c>
      <c r="E270" s="68">
        <v>204</v>
      </c>
      <c r="F270" s="68">
        <v>171</v>
      </c>
      <c r="G270" s="68">
        <v>375</v>
      </c>
      <c r="H270" s="64">
        <v>224.81</v>
      </c>
      <c r="I270" s="301">
        <f t="shared" si="45"/>
        <v>59.949333333333335</v>
      </c>
    </row>
    <row r="271" spans="1:9">
      <c r="A271" s="23" t="s">
        <v>10</v>
      </c>
      <c r="B271" s="23" t="s">
        <v>9</v>
      </c>
      <c r="C271" s="24">
        <f t="shared" ref="C271:H271" si="51">C251+C255+C260+C267</f>
        <v>10412</v>
      </c>
      <c r="D271" s="24">
        <f t="shared" si="51"/>
        <v>10487.42</v>
      </c>
      <c r="E271" s="24">
        <f t="shared" si="51"/>
        <v>3043.4</v>
      </c>
      <c r="F271" s="24">
        <f t="shared" si="51"/>
        <v>2753.42</v>
      </c>
      <c r="G271" s="24">
        <f t="shared" si="51"/>
        <v>5796.82</v>
      </c>
      <c r="H271" s="24">
        <f t="shared" si="51"/>
        <v>4513.78</v>
      </c>
      <c r="I271" s="302">
        <f t="shared" si="45"/>
        <v>77.86648541786704</v>
      </c>
    </row>
    <row r="272" spans="1:9">
      <c r="A272" s="4" t="s">
        <v>8</v>
      </c>
      <c r="B272" s="4" t="s">
        <v>7</v>
      </c>
      <c r="C272" s="15">
        <f t="shared" ref="C272:H272" si="52">C250-C271</f>
        <v>0</v>
      </c>
      <c r="D272" s="15">
        <f t="shared" si="52"/>
        <v>0</v>
      </c>
      <c r="E272" s="15">
        <f t="shared" si="52"/>
        <v>0</v>
      </c>
      <c r="F272" s="15">
        <f t="shared" si="52"/>
        <v>0</v>
      </c>
      <c r="G272" s="15">
        <f t="shared" si="52"/>
        <v>0</v>
      </c>
      <c r="H272" s="15">
        <f t="shared" si="52"/>
        <v>37.949999999999818</v>
      </c>
      <c r="I272" s="301">
        <v>0</v>
      </c>
    </row>
    <row r="273" spans="1:9">
      <c r="A273" s="23" t="s">
        <v>70</v>
      </c>
      <c r="B273" s="23" t="s">
        <v>69</v>
      </c>
      <c r="C273" s="24">
        <f t="shared" ref="C273:H273" si="53">C274+C275+C276</f>
        <v>10412</v>
      </c>
      <c r="D273" s="24">
        <f t="shared" si="53"/>
        <v>10487.42</v>
      </c>
      <c r="E273" s="24">
        <f t="shared" si="53"/>
        <v>3043.4</v>
      </c>
      <c r="F273" s="24">
        <f t="shared" si="53"/>
        <v>2753.42</v>
      </c>
      <c r="G273" s="24">
        <f t="shared" si="53"/>
        <v>5796.82</v>
      </c>
      <c r="H273" s="24">
        <f t="shared" si="53"/>
        <v>4513.78</v>
      </c>
      <c r="I273" s="302">
        <f t="shared" si="45"/>
        <v>77.86648541786704</v>
      </c>
    </row>
    <row r="274" spans="1:9">
      <c r="A274" s="3">
        <v>1</v>
      </c>
      <c r="B274" s="182" t="s">
        <v>37</v>
      </c>
      <c r="C274" s="15">
        <f t="shared" ref="C274:H274" si="54">C256+C261+C268+C252</f>
        <v>6962.5</v>
      </c>
      <c r="D274" s="15">
        <f t="shared" si="54"/>
        <v>6962.5</v>
      </c>
      <c r="E274" s="15">
        <f t="shared" si="54"/>
        <v>2097.5500000000002</v>
      </c>
      <c r="F274" s="15">
        <f t="shared" si="54"/>
        <v>1678.35</v>
      </c>
      <c r="G274" s="15">
        <f t="shared" si="54"/>
        <v>3775.9</v>
      </c>
      <c r="H274" s="15">
        <f t="shared" si="54"/>
        <v>2976.43</v>
      </c>
      <c r="I274" s="301">
        <f t="shared" si="45"/>
        <v>78.82703461426415</v>
      </c>
    </row>
    <row r="275" spans="1:9">
      <c r="A275" s="3">
        <v>2</v>
      </c>
      <c r="B275" s="2" t="s">
        <v>5</v>
      </c>
      <c r="C275" s="15">
        <f t="shared" ref="C275:H275" si="55">C253+C257+C262+C269</f>
        <v>3451.6</v>
      </c>
      <c r="D275" s="15">
        <f t="shared" si="55"/>
        <v>3527.02</v>
      </c>
      <c r="E275" s="15">
        <f t="shared" si="55"/>
        <v>947.95</v>
      </c>
      <c r="F275" s="15">
        <f t="shared" si="55"/>
        <v>1075.0700000000002</v>
      </c>
      <c r="G275" s="15">
        <f t="shared" si="55"/>
        <v>2023.02</v>
      </c>
      <c r="H275" s="15">
        <f t="shared" si="55"/>
        <v>1544.6100000000001</v>
      </c>
      <c r="I275" s="301">
        <f t="shared" si="45"/>
        <v>76.35169202479463</v>
      </c>
    </row>
    <row r="276" spans="1:9">
      <c r="A276" s="3">
        <v>3</v>
      </c>
      <c r="B276" s="182" t="s">
        <v>49</v>
      </c>
      <c r="C276" s="15">
        <f t="shared" ref="C276:H276" si="56">C258+C263</f>
        <v>-2.1</v>
      </c>
      <c r="D276" s="15">
        <f t="shared" si="56"/>
        <v>-2.1</v>
      </c>
      <c r="E276" s="15">
        <f t="shared" si="56"/>
        <v>-2.1</v>
      </c>
      <c r="F276" s="15">
        <f t="shared" si="56"/>
        <v>0</v>
      </c>
      <c r="G276" s="15">
        <f t="shared" si="56"/>
        <v>-2.1</v>
      </c>
      <c r="H276" s="15">
        <f t="shared" si="56"/>
        <v>-7.26</v>
      </c>
      <c r="I276" s="1"/>
    </row>
    <row r="278" spans="1:9">
      <c r="A278" s="298"/>
      <c r="B278" s="299" t="s">
        <v>319</v>
      </c>
      <c r="C278" s="299"/>
      <c r="D278" s="299"/>
      <c r="E278" s="298"/>
      <c r="F278" s="298"/>
      <c r="G278" s="298"/>
    </row>
    <row r="279" spans="1:9">
      <c r="G279" t="s">
        <v>76</v>
      </c>
    </row>
    <row r="280" spans="1:9">
      <c r="A280" s="8" t="s">
        <v>36</v>
      </c>
      <c r="B280" s="52" t="s">
        <v>35</v>
      </c>
      <c r="C280" s="48" t="s">
        <v>71</v>
      </c>
      <c r="D280" s="48" t="s">
        <v>71</v>
      </c>
      <c r="E280" s="48" t="s">
        <v>71</v>
      </c>
      <c r="F280" s="60" t="s">
        <v>71</v>
      </c>
      <c r="G280" s="290" t="s">
        <v>34</v>
      </c>
      <c r="H280" s="291"/>
    </row>
    <row r="281" spans="1:9" ht="15">
      <c r="A281" s="47" t="s">
        <v>32</v>
      </c>
      <c r="B281" s="53"/>
      <c r="C281" s="49" t="s">
        <v>77</v>
      </c>
      <c r="D281" s="49" t="s">
        <v>86</v>
      </c>
      <c r="E281" s="49" t="s">
        <v>313</v>
      </c>
      <c r="F281" s="61" t="s">
        <v>314</v>
      </c>
      <c r="G281" s="292" t="s">
        <v>322</v>
      </c>
      <c r="H281" s="293" t="s">
        <v>33</v>
      </c>
    </row>
    <row r="282" spans="1:9">
      <c r="A282" s="55"/>
      <c r="B282" s="54"/>
      <c r="C282" s="50" t="s">
        <v>245</v>
      </c>
      <c r="D282" s="50" t="s">
        <v>245</v>
      </c>
      <c r="E282" s="50" t="s">
        <v>245</v>
      </c>
      <c r="F282" s="62" t="s">
        <v>245</v>
      </c>
      <c r="G282" s="294">
        <v>2010</v>
      </c>
      <c r="H282" s="51"/>
    </row>
    <row r="283" spans="1:9">
      <c r="A283" s="6" t="s">
        <v>31</v>
      </c>
      <c r="B283" s="6" t="s">
        <v>30</v>
      </c>
      <c r="C283" s="6">
        <v>1</v>
      </c>
      <c r="D283" s="6">
        <v>2</v>
      </c>
      <c r="E283" s="6">
        <v>3</v>
      </c>
      <c r="F283" s="44" t="s">
        <v>295</v>
      </c>
      <c r="G283" s="51" t="s">
        <v>88</v>
      </c>
      <c r="H283" s="16" t="s">
        <v>296</v>
      </c>
    </row>
    <row r="284" spans="1:9">
      <c r="A284" s="4">
        <v>1</v>
      </c>
      <c r="B284" s="16" t="s">
        <v>127</v>
      </c>
      <c r="C284" s="12">
        <f>C285+C287+C288+C289+C290+C291+C294+C286+C292+C293</f>
        <v>4205.34</v>
      </c>
      <c r="D284" s="12">
        <f>D285+D287+D288+D289+D290+D291+D294+D286+D292+D293</f>
        <v>1332.6999999999998</v>
      </c>
      <c r="E284" s="12">
        <f>E285+E287+E288+E289+E290+E291+E294+E286+E292+E293</f>
        <v>1229.1599999999999</v>
      </c>
      <c r="F284" s="12">
        <f>F285+F287+F288+F289+F290+F291+F294+F286+F292+F293</f>
        <v>2561.8599999999997</v>
      </c>
      <c r="G284" s="12">
        <f>G285+G287+G288+G289+G290+G291+G294+G286+G292+G293</f>
        <v>1313.3100000000002</v>
      </c>
      <c r="H284" s="300">
        <f>G284/F284*100</f>
        <v>51.263925429180382</v>
      </c>
    </row>
    <row r="285" spans="1:9">
      <c r="A285" s="3"/>
      <c r="B285" s="9" t="s">
        <v>55</v>
      </c>
      <c r="C285" s="11">
        <v>835.54</v>
      </c>
      <c r="D285" s="11">
        <v>254.5</v>
      </c>
      <c r="E285" s="11">
        <v>232.76</v>
      </c>
      <c r="F285" s="13">
        <f t="shared" ref="F285:F294" si="57">D285+E285</f>
        <v>487.26</v>
      </c>
      <c r="G285" s="45">
        <v>212.14</v>
      </c>
      <c r="H285" s="301">
        <f>G285/F285*100</f>
        <v>43.537331198949225</v>
      </c>
    </row>
    <row r="286" spans="1:9">
      <c r="A286" s="3"/>
      <c r="B286" s="9" t="s">
        <v>135</v>
      </c>
      <c r="C286" s="11">
        <v>250</v>
      </c>
      <c r="D286" s="11">
        <v>65.099999999999994</v>
      </c>
      <c r="E286" s="11">
        <v>64</v>
      </c>
      <c r="F286" s="13">
        <f t="shared" si="57"/>
        <v>129.1</v>
      </c>
      <c r="G286" s="45">
        <v>65.239999999999995</v>
      </c>
      <c r="H286" s="301">
        <f t="shared" ref="H286:H310" si="58">G286/F286*100</f>
        <v>50.534469403563129</v>
      </c>
    </row>
    <row r="287" spans="1:9">
      <c r="A287" s="3"/>
      <c r="B287" s="9" t="s">
        <v>136</v>
      </c>
      <c r="C287" s="11">
        <v>105.8</v>
      </c>
      <c r="D287" s="11">
        <v>40.700000000000003</v>
      </c>
      <c r="E287" s="11">
        <v>34.200000000000003</v>
      </c>
      <c r="F287" s="13">
        <f t="shared" si="57"/>
        <v>74.900000000000006</v>
      </c>
      <c r="G287" s="45">
        <v>43.24</v>
      </c>
      <c r="H287" s="301">
        <f t="shared" si="58"/>
        <v>57.730307076101461</v>
      </c>
    </row>
    <row r="288" spans="1:9">
      <c r="A288" s="3"/>
      <c r="B288" s="9" t="s">
        <v>137</v>
      </c>
      <c r="C288" s="11">
        <v>2455.5</v>
      </c>
      <c r="D288" s="11">
        <v>784.4</v>
      </c>
      <c r="E288" s="11">
        <v>747.1</v>
      </c>
      <c r="F288" s="13">
        <f t="shared" si="57"/>
        <v>1531.5</v>
      </c>
      <c r="G288" s="45">
        <v>858.64</v>
      </c>
      <c r="H288" s="301">
        <f t="shared" si="58"/>
        <v>56.065295461965391</v>
      </c>
    </row>
    <row r="289" spans="1:8">
      <c r="A289" s="3"/>
      <c r="B289" s="9" t="s">
        <v>138</v>
      </c>
      <c r="C289" s="11">
        <v>40</v>
      </c>
      <c r="D289" s="11">
        <v>12</v>
      </c>
      <c r="E289" s="11">
        <v>11</v>
      </c>
      <c r="F289" s="13">
        <f t="shared" si="57"/>
        <v>23</v>
      </c>
      <c r="G289" s="45">
        <v>5.79</v>
      </c>
      <c r="H289" s="301">
        <f t="shared" si="58"/>
        <v>25.173913043478262</v>
      </c>
    </row>
    <row r="290" spans="1:8">
      <c r="A290" s="3"/>
      <c r="B290" s="9" t="s">
        <v>139</v>
      </c>
      <c r="C290" s="11">
        <v>10</v>
      </c>
      <c r="D290" s="11">
        <v>2</v>
      </c>
      <c r="E290" s="11">
        <v>2</v>
      </c>
      <c r="F290" s="13">
        <f t="shared" si="57"/>
        <v>4</v>
      </c>
      <c r="G290" s="45">
        <v>0.7</v>
      </c>
      <c r="H290" s="301">
        <f t="shared" si="58"/>
        <v>17.5</v>
      </c>
    </row>
    <row r="291" spans="1:8">
      <c r="A291" s="3"/>
      <c r="B291" s="9" t="s">
        <v>140</v>
      </c>
      <c r="C291" s="11">
        <v>8</v>
      </c>
      <c r="D291" s="11">
        <v>1.9</v>
      </c>
      <c r="E291" s="11">
        <v>1</v>
      </c>
      <c r="F291" s="13">
        <f t="shared" si="57"/>
        <v>2.9</v>
      </c>
      <c r="G291" s="45">
        <v>1.92</v>
      </c>
      <c r="H291" s="301">
        <f t="shared" si="58"/>
        <v>66.206896551724142</v>
      </c>
    </row>
    <row r="292" spans="1:8">
      <c r="A292" s="3"/>
      <c r="B292" s="9" t="s">
        <v>130</v>
      </c>
      <c r="C292" s="11">
        <v>237</v>
      </c>
      <c r="D292" s="11">
        <v>83.5</v>
      </c>
      <c r="E292" s="11">
        <v>68.5</v>
      </c>
      <c r="F292" s="13">
        <f t="shared" si="57"/>
        <v>152</v>
      </c>
      <c r="G292" s="45">
        <v>72.180000000000007</v>
      </c>
      <c r="H292" s="301">
        <f t="shared" si="58"/>
        <v>47.486842105263158</v>
      </c>
    </row>
    <row r="293" spans="1:8">
      <c r="A293" s="3"/>
      <c r="B293" s="9" t="s">
        <v>141</v>
      </c>
      <c r="C293" s="11">
        <v>1</v>
      </c>
      <c r="D293" s="11">
        <v>1</v>
      </c>
      <c r="E293" s="11">
        <v>0</v>
      </c>
      <c r="F293" s="13">
        <f t="shared" si="57"/>
        <v>1</v>
      </c>
      <c r="G293" s="45">
        <v>0</v>
      </c>
      <c r="H293" s="301">
        <f t="shared" si="58"/>
        <v>0</v>
      </c>
    </row>
    <row r="294" spans="1:8">
      <c r="A294" s="3"/>
      <c r="B294" s="9" t="s">
        <v>132</v>
      </c>
      <c r="C294" s="11">
        <v>262.5</v>
      </c>
      <c r="D294" s="11">
        <v>87.6</v>
      </c>
      <c r="E294" s="11">
        <v>68.599999999999994</v>
      </c>
      <c r="F294" s="13">
        <f t="shared" si="57"/>
        <v>156.19999999999999</v>
      </c>
      <c r="G294" s="45">
        <v>53.46</v>
      </c>
      <c r="H294" s="301">
        <f t="shared" si="58"/>
        <v>34.225352112676063</v>
      </c>
    </row>
    <row r="295" spans="1:8">
      <c r="A295" s="4">
        <v>2</v>
      </c>
      <c r="B295" s="16" t="s">
        <v>142</v>
      </c>
      <c r="C295" s="12">
        <v>3</v>
      </c>
      <c r="D295" s="12">
        <v>2</v>
      </c>
      <c r="E295" s="12">
        <v>1</v>
      </c>
      <c r="F295" s="12">
        <v>3</v>
      </c>
      <c r="G295" s="12">
        <v>0</v>
      </c>
      <c r="H295" s="301">
        <f t="shared" si="58"/>
        <v>0</v>
      </c>
    </row>
    <row r="296" spans="1:8">
      <c r="A296" s="23" t="s">
        <v>26</v>
      </c>
      <c r="B296" s="23" t="s">
        <v>25</v>
      </c>
      <c r="C296" s="24">
        <f>C284+C295</f>
        <v>4208.34</v>
      </c>
      <c r="D296" s="24">
        <f>D284+D295</f>
        <v>1334.6999999999998</v>
      </c>
      <c r="E296" s="24">
        <f>E284+E295</f>
        <v>1230.1599999999999</v>
      </c>
      <c r="F296" s="24">
        <f>F284+F295</f>
        <v>2564.8599999999997</v>
      </c>
      <c r="G296" s="24">
        <f>G284+G295</f>
        <v>1313.3100000000002</v>
      </c>
      <c r="H296" s="302">
        <f t="shared" si="58"/>
        <v>51.203964348931343</v>
      </c>
    </row>
    <row r="297" spans="1:8">
      <c r="A297" s="4">
        <v>1</v>
      </c>
      <c r="B297" s="16" t="s">
        <v>20</v>
      </c>
      <c r="C297" s="12">
        <f>C298+C299+C300</f>
        <v>4208.34</v>
      </c>
      <c r="D297" s="12">
        <f>D298+D299+D300</f>
        <v>1334.7</v>
      </c>
      <c r="E297" s="12">
        <f>E298+E299+E300</f>
        <v>1230.1600000000001</v>
      </c>
      <c r="F297" s="12">
        <f>F298+F299+F300</f>
        <v>2564.86</v>
      </c>
      <c r="G297" s="12">
        <f>G298+G299+G300</f>
        <v>1467.87</v>
      </c>
      <c r="H297" s="301">
        <f t="shared" si="58"/>
        <v>57.230024250836294</v>
      </c>
    </row>
    <row r="298" spans="1:8">
      <c r="A298" s="3"/>
      <c r="B298" s="10" t="s">
        <v>37</v>
      </c>
      <c r="C298" s="13">
        <v>281.04000000000002</v>
      </c>
      <c r="D298" s="13">
        <v>82.89</v>
      </c>
      <c r="E298" s="13">
        <v>74.39</v>
      </c>
      <c r="F298" s="13">
        <f t="shared" ref="F298:F304" si="59">D298+E298</f>
        <v>157.28</v>
      </c>
      <c r="G298" s="45">
        <v>48.65</v>
      </c>
      <c r="H298" s="301">
        <f t="shared" si="58"/>
        <v>30.932095625635807</v>
      </c>
    </row>
    <row r="299" spans="1:8">
      <c r="A299" s="3"/>
      <c r="B299" s="10" t="s">
        <v>38</v>
      </c>
      <c r="C299" s="13">
        <v>3861.3</v>
      </c>
      <c r="D299" s="13">
        <v>1235.31</v>
      </c>
      <c r="E299" s="13">
        <v>1139.27</v>
      </c>
      <c r="F299" s="13">
        <f t="shared" si="59"/>
        <v>2374.58</v>
      </c>
      <c r="G299" s="45">
        <v>1405.87</v>
      </c>
      <c r="H299" s="301">
        <f t="shared" si="58"/>
        <v>59.204996251968765</v>
      </c>
    </row>
    <row r="300" spans="1:8">
      <c r="A300" s="3"/>
      <c r="B300" s="10" t="s">
        <v>39</v>
      </c>
      <c r="C300" s="13">
        <v>66</v>
      </c>
      <c r="D300" s="13">
        <v>16.5</v>
      </c>
      <c r="E300" s="13">
        <v>16.5</v>
      </c>
      <c r="F300" s="13">
        <f t="shared" si="59"/>
        <v>33</v>
      </c>
      <c r="G300" s="45">
        <v>13.35</v>
      </c>
      <c r="H300" s="301">
        <f t="shared" si="58"/>
        <v>40.454545454545453</v>
      </c>
    </row>
    <row r="301" spans="1:8">
      <c r="A301" s="3"/>
      <c r="B301" s="67" t="s">
        <v>98</v>
      </c>
      <c r="C301" s="68">
        <v>1853</v>
      </c>
      <c r="D301" s="68">
        <v>608</v>
      </c>
      <c r="E301" s="68">
        <v>585</v>
      </c>
      <c r="F301" s="68">
        <f t="shared" si="59"/>
        <v>1193</v>
      </c>
      <c r="G301" s="64">
        <v>805.94</v>
      </c>
      <c r="H301" s="301">
        <f t="shared" si="58"/>
        <v>67.555741827326074</v>
      </c>
    </row>
    <row r="302" spans="1:8">
      <c r="A302" s="3"/>
      <c r="B302" s="67" t="s">
        <v>143</v>
      </c>
      <c r="C302" s="68">
        <v>265.2</v>
      </c>
      <c r="D302" s="68">
        <v>96.8</v>
      </c>
      <c r="E302" s="68">
        <v>71.3</v>
      </c>
      <c r="F302" s="68">
        <f t="shared" si="59"/>
        <v>168.1</v>
      </c>
      <c r="G302" s="64">
        <v>49.56</v>
      </c>
      <c r="H302" s="301">
        <f t="shared" si="58"/>
        <v>29.482450922070196</v>
      </c>
    </row>
    <row r="303" spans="1:8">
      <c r="A303" s="3"/>
      <c r="B303" s="67" t="s">
        <v>100</v>
      </c>
      <c r="C303" s="68">
        <v>2000.14</v>
      </c>
      <c r="D303" s="68">
        <v>600.9</v>
      </c>
      <c r="E303" s="68">
        <v>546.86</v>
      </c>
      <c r="F303" s="68">
        <f t="shared" si="59"/>
        <v>1147.76</v>
      </c>
      <c r="G303" s="64">
        <v>583.79999999999995</v>
      </c>
      <c r="H303" s="301">
        <f t="shared" si="58"/>
        <v>50.864292186519819</v>
      </c>
    </row>
    <row r="304" spans="1:8">
      <c r="A304" s="3"/>
      <c r="B304" s="67" t="s">
        <v>101</v>
      </c>
      <c r="C304" s="68">
        <v>90</v>
      </c>
      <c r="D304" s="68">
        <v>29</v>
      </c>
      <c r="E304" s="68">
        <v>27</v>
      </c>
      <c r="F304" s="68">
        <f t="shared" si="59"/>
        <v>56</v>
      </c>
      <c r="G304" s="64">
        <v>28.56</v>
      </c>
      <c r="H304" s="301">
        <f t="shared" si="58"/>
        <v>51</v>
      </c>
    </row>
    <row r="305" spans="1:8">
      <c r="A305" s="23" t="s">
        <v>10</v>
      </c>
      <c r="B305" s="23" t="s">
        <v>9</v>
      </c>
      <c r="C305" s="24">
        <f>C297</f>
        <v>4208.34</v>
      </c>
      <c r="D305" s="24">
        <f>D297</f>
        <v>1334.7</v>
      </c>
      <c r="E305" s="24">
        <f>E297</f>
        <v>1230.1600000000001</v>
      </c>
      <c r="F305" s="24">
        <f>F297</f>
        <v>2564.86</v>
      </c>
      <c r="G305" s="24">
        <f>G297</f>
        <v>1467.87</v>
      </c>
      <c r="H305" s="302">
        <f t="shared" si="58"/>
        <v>57.230024250836294</v>
      </c>
    </row>
    <row r="306" spans="1:8">
      <c r="A306" s="4" t="s">
        <v>8</v>
      </c>
      <c r="B306" s="4" t="s">
        <v>7</v>
      </c>
      <c r="C306" s="15">
        <f>C296-C305</f>
        <v>0</v>
      </c>
      <c r="D306" s="15">
        <f>D296-D305</f>
        <v>0</v>
      </c>
      <c r="E306" s="15">
        <f>E296-E305</f>
        <v>0</v>
      </c>
      <c r="F306" s="15">
        <f>F296-F305</f>
        <v>0</v>
      </c>
      <c r="G306" s="15">
        <f>G296-G305</f>
        <v>-154.55999999999972</v>
      </c>
      <c r="H306" s="301">
        <v>0</v>
      </c>
    </row>
    <row r="307" spans="1:8">
      <c r="A307" s="23" t="s">
        <v>70</v>
      </c>
      <c r="B307" s="23" t="s">
        <v>69</v>
      </c>
      <c r="C307" s="24">
        <f>C308+C309+C310</f>
        <v>4208.34</v>
      </c>
      <c r="D307" s="24">
        <f>D308+D309+D310</f>
        <v>1334.7</v>
      </c>
      <c r="E307" s="24">
        <f>E308+E309+E310</f>
        <v>1230.1600000000001</v>
      </c>
      <c r="F307" s="24">
        <f>F308+F309+F310</f>
        <v>2564.86</v>
      </c>
      <c r="G307" s="24">
        <f>G308+G309+G310</f>
        <v>1467.87</v>
      </c>
      <c r="H307" s="302">
        <f t="shared" si="58"/>
        <v>57.230024250836294</v>
      </c>
    </row>
    <row r="308" spans="1:8">
      <c r="A308" s="3">
        <v>1</v>
      </c>
      <c r="B308" s="2" t="s">
        <v>6</v>
      </c>
      <c r="C308" s="15">
        <f t="shared" ref="C308:G310" si="60">C298</f>
        <v>281.04000000000002</v>
      </c>
      <c r="D308" s="15">
        <f t="shared" si="60"/>
        <v>82.89</v>
      </c>
      <c r="E308" s="15">
        <f t="shared" si="60"/>
        <v>74.39</v>
      </c>
      <c r="F308" s="15">
        <f t="shared" si="60"/>
        <v>157.28</v>
      </c>
      <c r="G308" s="15">
        <f t="shared" si="60"/>
        <v>48.65</v>
      </c>
      <c r="H308" s="301">
        <f t="shared" si="58"/>
        <v>30.932095625635807</v>
      </c>
    </row>
    <row r="309" spans="1:8">
      <c r="A309" s="3">
        <v>2</v>
      </c>
      <c r="B309" s="2" t="s">
        <v>5</v>
      </c>
      <c r="C309" s="15">
        <f t="shared" si="60"/>
        <v>3861.3</v>
      </c>
      <c r="D309" s="15">
        <f t="shared" si="60"/>
        <v>1235.31</v>
      </c>
      <c r="E309" s="15">
        <f t="shared" si="60"/>
        <v>1139.27</v>
      </c>
      <c r="F309" s="15">
        <f t="shared" si="60"/>
        <v>2374.58</v>
      </c>
      <c r="G309" s="15">
        <f t="shared" si="60"/>
        <v>1405.87</v>
      </c>
      <c r="H309" s="301">
        <f t="shared" si="58"/>
        <v>59.204996251968765</v>
      </c>
    </row>
    <row r="310" spans="1:8">
      <c r="A310" s="3">
        <v>3</v>
      </c>
      <c r="B310" s="1" t="s">
        <v>1</v>
      </c>
      <c r="C310" s="15">
        <f t="shared" si="60"/>
        <v>66</v>
      </c>
      <c r="D310" s="15">
        <f t="shared" si="60"/>
        <v>16.5</v>
      </c>
      <c r="E310" s="15">
        <f t="shared" si="60"/>
        <v>16.5</v>
      </c>
      <c r="F310" s="15">
        <f t="shared" si="60"/>
        <v>33</v>
      </c>
      <c r="G310" s="15">
        <f t="shared" si="60"/>
        <v>13.35</v>
      </c>
      <c r="H310" s="301">
        <f t="shared" si="58"/>
        <v>40.454545454545453</v>
      </c>
    </row>
    <row r="312" spans="1:8">
      <c r="A312" s="298"/>
      <c r="B312" s="299" t="s">
        <v>320</v>
      </c>
      <c r="C312" s="298"/>
      <c r="D312" s="298"/>
      <c r="E312" s="298"/>
      <c r="F312" s="298"/>
      <c r="G312" s="298"/>
      <c r="H312" s="298"/>
    </row>
    <row r="313" spans="1:8">
      <c r="A313" s="298"/>
      <c r="B313" s="299"/>
      <c r="C313" s="298"/>
      <c r="D313" s="298"/>
      <c r="E313" s="298"/>
      <c r="F313" s="298"/>
      <c r="G313" t="s">
        <v>76</v>
      </c>
      <c r="H313" s="298"/>
    </row>
    <row r="314" spans="1:8">
      <c r="A314" s="8" t="s">
        <v>36</v>
      </c>
      <c r="B314" s="52" t="s">
        <v>35</v>
      </c>
      <c r="C314" s="48" t="s">
        <v>71</v>
      </c>
      <c r="D314" s="48" t="s">
        <v>71</v>
      </c>
      <c r="E314" s="48" t="s">
        <v>71</v>
      </c>
      <c r="F314" s="60" t="s">
        <v>71</v>
      </c>
      <c r="G314" s="290" t="s">
        <v>34</v>
      </c>
      <c r="H314" s="291"/>
    </row>
    <row r="315" spans="1:8" ht="15">
      <c r="A315" s="47" t="s">
        <v>32</v>
      </c>
      <c r="B315" s="53"/>
      <c r="C315" s="49" t="s">
        <v>77</v>
      </c>
      <c r="D315" s="49" t="s">
        <v>86</v>
      </c>
      <c r="E315" s="49" t="s">
        <v>313</v>
      </c>
      <c r="F315" s="61" t="s">
        <v>314</v>
      </c>
      <c r="G315" s="292" t="s">
        <v>322</v>
      </c>
      <c r="H315" s="293" t="s">
        <v>33</v>
      </c>
    </row>
    <row r="316" spans="1:8">
      <c r="A316" s="55"/>
      <c r="B316" s="54"/>
      <c r="C316" s="50" t="s">
        <v>245</v>
      </c>
      <c r="D316" s="50" t="s">
        <v>245</v>
      </c>
      <c r="E316" s="50" t="s">
        <v>245</v>
      </c>
      <c r="F316" s="62" t="s">
        <v>245</v>
      </c>
      <c r="G316" s="294">
        <v>2010</v>
      </c>
      <c r="H316" s="51"/>
    </row>
    <row r="317" spans="1:8">
      <c r="A317" s="6" t="s">
        <v>31</v>
      </c>
      <c r="B317" s="6" t="s">
        <v>30</v>
      </c>
      <c r="C317" s="6">
        <v>1</v>
      </c>
      <c r="D317" s="6">
        <v>2</v>
      </c>
      <c r="E317" s="6">
        <v>3</v>
      </c>
      <c r="F317" s="44" t="s">
        <v>295</v>
      </c>
      <c r="G317" s="51" t="s">
        <v>88</v>
      </c>
      <c r="H317" s="4" t="s">
        <v>296</v>
      </c>
    </row>
    <row r="318" spans="1:8">
      <c r="A318" s="4">
        <v>1</v>
      </c>
      <c r="B318" s="16" t="s">
        <v>127</v>
      </c>
      <c r="C318" s="12">
        <f>C319+C320</f>
        <v>1678.01</v>
      </c>
      <c r="D318" s="12">
        <f>D319+D320</f>
        <v>1678.01</v>
      </c>
      <c r="E318" s="12">
        <f>E319+E320</f>
        <v>0</v>
      </c>
      <c r="F318" s="12">
        <f>F319+F320</f>
        <v>1678.01</v>
      </c>
      <c r="G318" s="12">
        <f>G319+G320</f>
        <v>2.62</v>
      </c>
      <c r="H318" s="301">
        <f t="shared" ref="H318:H340" si="61">G318/F318*100</f>
        <v>0.15613732933653554</v>
      </c>
    </row>
    <row r="319" spans="1:8">
      <c r="A319" s="3"/>
      <c r="B319" s="9" t="s">
        <v>144</v>
      </c>
      <c r="C319" s="11">
        <v>273.07</v>
      </c>
      <c r="D319" s="11">
        <v>273.07</v>
      </c>
      <c r="E319" s="11">
        <v>0</v>
      </c>
      <c r="F319" s="68">
        <f>D319+E319</f>
        <v>273.07</v>
      </c>
      <c r="G319" s="45">
        <v>0</v>
      </c>
      <c r="H319" s="301">
        <f t="shared" si="61"/>
        <v>0</v>
      </c>
    </row>
    <row r="320" spans="1:8">
      <c r="A320" s="3"/>
      <c r="B320" s="9" t="s">
        <v>145</v>
      </c>
      <c r="C320" s="11">
        <v>1404.94</v>
      </c>
      <c r="D320" s="11">
        <v>1404.94</v>
      </c>
      <c r="E320" s="11">
        <v>0</v>
      </c>
      <c r="F320" s="68">
        <f>D320+E320</f>
        <v>1404.94</v>
      </c>
      <c r="G320" s="45">
        <v>2.62</v>
      </c>
      <c r="H320" s="301">
        <f t="shared" si="61"/>
        <v>0.18648483209247368</v>
      </c>
    </row>
    <row r="321" spans="1:8">
      <c r="A321" s="23" t="s">
        <v>26</v>
      </c>
      <c r="B321" s="23" t="s">
        <v>25</v>
      </c>
      <c r="C321" s="24">
        <f>C318</f>
        <v>1678.01</v>
      </c>
      <c r="D321" s="24">
        <f>D318</f>
        <v>1678.01</v>
      </c>
      <c r="E321" s="24">
        <f>E318</f>
        <v>0</v>
      </c>
      <c r="F321" s="24">
        <f>F318</f>
        <v>1678.01</v>
      </c>
      <c r="G321" s="24">
        <f>G318</f>
        <v>2.62</v>
      </c>
      <c r="H321" s="302">
        <f t="shared" si="61"/>
        <v>0.15613732933653554</v>
      </c>
    </row>
    <row r="322" spans="1:8">
      <c r="A322" s="4">
        <v>1</v>
      </c>
      <c r="B322" s="16" t="s">
        <v>72</v>
      </c>
      <c r="C322" s="12">
        <f>C323</f>
        <v>431.91</v>
      </c>
      <c r="D322" s="12">
        <f>D323</f>
        <v>431.91</v>
      </c>
      <c r="E322" s="12">
        <f>E323</f>
        <v>0</v>
      </c>
      <c r="F322" s="12">
        <f>F323</f>
        <v>431.91</v>
      </c>
      <c r="G322" s="12">
        <f>G323</f>
        <v>0</v>
      </c>
      <c r="H322" s="301">
        <f t="shared" si="61"/>
        <v>0</v>
      </c>
    </row>
    <row r="323" spans="1:8">
      <c r="A323" s="3"/>
      <c r="B323" s="10" t="s">
        <v>147</v>
      </c>
      <c r="C323" s="13">
        <v>431.91</v>
      </c>
      <c r="D323" s="13">
        <v>431.91</v>
      </c>
      <c r="E323" s="13">
        <v>0</v>
      </c>
      <c r="F323" s="33">
        <f>D323+E323</f>
        <v>431.91</v>
      </c>
      <c r="G323" s="45">
        <v>0</v>
      </c>
      <c r="H323" s="301">
        <f t="shared" si="61"/>
        <v>0</v>
      </c>
    </row>
    <row r="324" spans="1:8">
      <c r="A324" s="3"/>
      <c r="B324" s="67" t="s">
        <v>146</v>
      </c>
      <c r="C324" s="68">
        <v>431.91</v>
      </c>
      <c r="D324" s="68">
        <v>431.91</v>
      </c>
      <c r="E324" s="68">
        <v>0</v>
      </c>
      <c r="F324" s="68">
        <f>D324+E324</f>
        <v>431.91</v>
      </c>
      <c r="G324" s="64">
        <v>0</v>
      </c>
      <c r="H324" s="301">
        <f t="shared" si="61"/>
        <v>0</v>
      </c>
    </row>
    <row r="325" spans="1:8" s="22" customFormat="1">
      <c r="A325" s="4">
        <v>2</v>
      </c>
      <c r="B325" s="31" t="s">
        <v>17</v>
      </c>
      <c r="C325" s="196">
        <v>223.03</v>
      </c>
      <c r="D325" s="196">
        <v>223.03</v>
      </c>
      <c r="E325" s="196">
        <v>0</v>
      </c>
      <c r="F325" s="196">
        <f>D325+E325</f>
        <v>223.03</v>
      </c>
      <c r="G325" s="18">
        <v>223.03</v>
      </c>
      <c r="H325" s="301">
        <f t="shared" si="61"/>
        <v>100</v>
      </c>
    </row>
    <row r="326" spans="1:8">
      <c r="A326" s="3"/>
      <c r="B326" s="2" t="s">
        <v>307</v>
      </c>
      <c r="C326" s="33">
        <v>223.03</v>
      </c>
      <c r="D326" s="33">
        <v>223.03</v>
      </c>
      <c r="E326" s="33">
        <v>0</v>
      </c>
      <c r="F326" s="33">
        <f>D326+E326</f>
        <v>223.03</v>
      </c>
      <c r="G326" s="45">
        <v>223.03</v>
      </c>
      <c r="H326" s="301">
        <f t="shared" si="61"/>
        <v>100</v>
      </c>
    </row>
    <row r="327" spans="1:8">
      <c r="A327" s="3"/>
      <c r="B327" s="67" t="s">
        <v>311</v>
      </c>
      <c r="C327" s="68">
        <v>223.03</v>
      </c>
      <c r="D327" s="68">
        <v>223.03</v>
      </c>
      <c r="E327" s="68">
        <v>0</v>
      </c>
      <c r="F327" s="33">
        <f>D327+E327</f>
        <v>223.03</v>
      </c>
      <c r="G327" s="64">
        <v>223.03</v>
      </c>
      <c r="H327" s="301">
        <f t="shared" si="61"/>
        <v>100</v>
      </c>
    </row>
    <row r="328" spans="1:8">
      <c r="A328" s="4">
        <v>2</v>
      </c>
      <c r="B328" s="31" t="s">
        <v>16</v>
      </c>
      <c r="C328" s="12">
        <f>C329+C330</f>
        <v>1023.0699999999999</v>
      </c>
      <c r="D328" s="12">
        <f>D329+D330</f>
        <v>1023.0699999999999</v>
      </c>
      <c r="E328" s="12">
        <f>E329+E330</f>
        <v>0</v>
      </c>
      <c r="F328" s="12">
        <f>F329+F330</f>
        <v>1023.0699999999999</v>
      </c>
      <c r="G328" s="12">
        <f>G329+G330</f>
        <v>440.74</v>
      </c>
      <c r="H328" s="301">
        <f t="shared" si="61"/>
        <v>43.080141143812256</v>
      </c>
    </row>
    <row r="329" spans="1:8">
      <c r="A329" s="3"/>
      <c r="B329" s="69" t="s">
        <v>148</v>
      </c>
      <c r="C329" s="33">
        <v>750</v>
      </c>
      <c r="D329" s="33">
        <v>750</v>
      </c>
      <c r="E329" s="33">
        <v>0</v>
      </c>
      <c r="F329" s="33">
        <f>D329+E329</f>
        <v>750</v>
      </c>
      <c r="G329" s="45">
        <v>440.74</v>
      </c>
      <c r="H329" s="301">
        <f t="shared" si="61"/>
        <v>58.765333333333338</v>
      </c>
    </row>
    <row r="330" spans="1:8">
      <c r="A330" s="3"/>
      <c r="B330" s="69" t="s">
        <v>84</v>
      </c>
      <c r="C330" s="33">
        <v>273.07</v>
      </c>
      <c r="D330" s="33">
        <v>273.07</v>
      </c>
      <c r="E330" s="33">
        <v>0</v>
      </c>
      <c r="F330" s="68">
        <f>D330+E330</f>
        <v>273.07</v>
      </c>
      <c r="G330" s="45">
        <v>0</v>
      </c>
      <c r="H330" s="301">
        <f t="shared" si="61"/>
        <v>0</v>
      </c>
    </row>
    <row r="331" spans="1:8">
      <c r="A331" s="3"/>
      <c r="B331" s="67" t="s">
        <v>149</v>
      </c>
      <c r="C331" s="68">
        <v>273.07</v>
      </c>
      <c r="D331" s="68">
        <v>273.07</v>
      </c>
      <c r="E331" s="68">
        <v>0</v>
      </c>
      <c r="F331" s="68">
        <f>D331+E331</f>
        <v>273.07</v>
      </c>
      <c r="G331" s="64">
        <v>0</v>
      </c>
      <c r="H331" s="301">
        <f t="shared" si="61"/>
        <v>0</v>
      </c>
    </row>
    <row r="332" spans="1:8">
      <c r="A332" s="3"/>
      <c r="B332" s="67" t="s">
        <v>150</v>
      </c>
      <c r="C332" s="68">
        <v>450</v>
      </c>
      <c r="D332" s="68">
        <v>450</v>
      </c>
      <c r="E332" s="68">
        <v>0</v>
      </c>
      <c r="F332" s="68">
        <f>D332+E332</f>
        <v>450</v>
      </c>
      <c r="G332" s="64">
        <v>176.99</v>
      </c>
      <c r="H332" s="301">
        <f t="shared" si="61"/>
        <v>39.331111111111113</v>
      </c>
    </row>
    <row r="333" spans="1:8">
      <c r="A333" s="3"/>
      <c r="B333" s="67" t="s">
        <v>151</v>
      </c>
      <c r="C333" s="68">
        <v>300</v>
      </c>
      <c r="D333" s="68">
        <v>300</v>
      </c>
      <c r="E333" s="68">
        <v>0</v>
      </c>
      <c r="F333" s="68">
        <f>D333+E333</f>
        <v>300</v>
      </c>
      <c r="G333" s="64">
        <v>263.75</v>
      </c>
      <c r="H333" s="301">
        <f t="shared" si="61"/>
        <v>87.916666666666671</v>
      </c>
    </row>
    <row r="334" spans="1:8">
      <c r="A334" s="23" t="s">
        <v>10</v>
      </c>
      <c r="B334" s="23" t="s">
        <v>9</v>
      </c>
      <c r="C334" s="24">
        <f>C322+C328+C325</f>
        <v>1678.01</v>
      </c>
      <c r="D334" s="24">
        <f>D322+D328+D325</f>
        <v>1678.01</v>
      </c>
      <c r="E334" s="24">
        <f>E322+E328+E325</f>
        <v>0</v>
      </c>
      <c r="F334" s="24">
        <f>F322+F328+F325</f>
        <v>1678.01</v>
      </c>
      <c r="G334" s="24">
        <f>G322+G328+G325</f>
        <v>663.77</v>
      </c>
      <c r="H334" s="302">
        <f t="shared" si="61"/>
        <v>39.556975226607705</v>
      </c>
    </row>
    <row r="335" spans="1:8">
      <c r="A335" s="4" t="s">
        <v>8</v>
      </c>
      <c r="B335" s="4" t="s">
        <v>7</v>
      </c>
      <c r="C335" s="15">
        <f>C321-C334</f>
        <v>0</v>
      </c>
      <c r="D335" s="15">
        <f>D321-D334</f>
        <v>0</v>
      </c>
      <c r="E335" s="15">
        <f>E321-E334</f>
        <v>0</v>
      </c>
      <c r="F335" s="15">
        <f>F321-F334</f>
        <v>0</v>
      </c>
      <c r="G335" s="15">
        <f>G321-G334</f>
        <v>-661.15</v>
      </c>
      <c r="H335" s="301">
        <v>0</v>
      </c>
    </row>
    <row r="336" spans="1:8">
      <c r="A336" s="23" t="s">
        <v>70</v>
      </c>
      <c r="B336" s="23" t="s">
        <v>69</v>
      </c>
      <c r="C336" s="24">
        <f>C337+C340+C339+C338</f>
        <v>1678.01</v>
      </c>
      <c r="D336" s="24">
        <f>D337+D340+D339+D338</f>
        <v>1678.01</v>
      </c>
      <c r="E336" s="24">
        <f>E337+E340+E339+E338</f>
        <v>0</v>
      </c>
      <c r="F336" s="24">
        <f>F337+F340+F339+F338</f>
        <v>1678.01</v>
      </c>
      <c r="G336" s="24">
        <f>G337+G340+G339+G338</f>
        <v>663.77</v>
      </c>
      <c r="H336" s="302">
        <f t="shared" si="61"/>
        <v>39.556975226607705</v>
      </c>
    </row>
    <row r="337" spans="1:8">
      <c r="A337" s="3">
        <v>1</v>
      </c>
      <c r="B337" s="2" t="s">
        <v>5</v>
      </c>
      <c r="C337" s="15">
        <f>C329</f>
        <v>750</v>
      </c>
      <c r="D337" s="15">
        <f>D329</f>
        <v>750</v>
      </c>
      <c r="E337" s="15">
        <f>E329</f>
        <v>0</v>
      </c>
      <c r="F337" s="15">
        <f>F329</f>
        <v>750</v>
      </c>
      <c r="G337" s="15">
        <f>G329</f>
        <v>440.74</v>
      </c>
      <c r="H337" s="301">
        <f t="shared" si="61"/>
        <v>58.765333333333338</v>
      </c>
    </row>
    <row r="338" spans="1:8">
      <c r="A338" s="3">
        <v>2</v>
      </c>
      <c r="B338" s="2" t="s">
        <v>307</v>
      </c>
      <c r="C338" s="15">
        <f>C326</f>
        <v>223.03</v>
      </c>
      <c r="D338" s="15">
        <f>D326</f>
        <v>223.03</v>
      </c>
      <c r="E338" s="15">
        <f>E326</f>
        <v>0</v>
      </c>
      <c r="F338" s="15">
        <v>223.03</v>
      </c>
      <c r="G338" s="15">
        <f>G326</f>
        <v>223.03</v>
      </c>
      <c r="H338" s="301"/>
    </row>
    <row r="339" spans="1:8">
      <c r="A339" s="3">
        <v>3</v>
      </c>
      <c r="B339" s="2" t="s">
        <v>134</v>
      </c>
      <c r="C339" s="15">
        <f>C330</f>
        <v>273.07</v>
      </c>
      <c r="D339" s="15">
        <f>D330</f>
        <v>273.07</v>
      </c>
      <c r="E339" s="15">
        <f>E330</f>
        <v>0</v>
      </c>
      <c r="F339" s="15">
        <f>F330</f>
        <v>273.07</v>
      </c>
      <c r="G339" s="15">
        <f>G330</f>
        <v>0</v>
      </c>
      <c r="H339" s="301">
        <f t="shared" si="61"/>
        <v>0</v>
      </c>
    </row>
    <row r="340" spans="1:8">
      <c r="A340" s="3">
        <v>4</v>
      </c>
      <c r="B340" s="1" t="s">
        <v>47</v>
      </c>
      <c r="C340" s="15">
        <f>C324</f>
        <v>431.91</v>
      </c>
      <c r="D340" s="15">
        <f>D324</f>
        <v>431.91</v>
      </c>
      <c r="E340" s="15">
        <f>E324</f>
        <v>0</v>
      </c>
      <c r="F340" s="15">
        <f>F324</f>
        <v>431.91</v>
      </c>
      <c r="G340" s="15">
        <f>G324</f>
        <v>0</v>
      </c>
      <c r="H340" s="301">
        <f t="shared" si="61"/>
        <v>0</v>
      </c>
    </row>
  </sheetData>
  <phoneticPr fontId="8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2:J354"/>
  <sheetViews>
    <sheetView workbookViewId="0">
      <selection sqref="A1:IV65536"/>
    </sheetView>
  </sheetViews>
  <sheetFormatPr defaultRowHeight="12.75"/>
  <cols>
    <col min="1" max="1" width="3.85546875" customWidth="1"/>
    <col min="2" max="2" width="54.28515625" customWidth="1"/>
    <col min="3" max="3" width="10" customWidth="1"/>
    <col min="4" max="4" width="11.5703125" customWidth="1"/>
    <col min="5" max="5" width="9.7109375" bestFit="1" customWidth="1"/>
    <col min="6" max="6" width="9.85546875" bestFit="1" customWidth="1"/>
  </cols>
  <sheetData>
    <row r="2" spans="2:9">
      <c r="B2" s="22" t="s">
        <v>335</v>
      </c>
      <c r="C2" s="22"/>
      <c r="D2" s="22"/>
      <c r="E2" s="22"/>
      <c r="F2" s="22"/>
      <c r="G2" s="22"/>
    </row>
    <row r="3" spans="2:9">
      <c r="B3" s="22" t="s">
        <v>336</v>
      </c>
      <c r="C3" s="22"/>
      <c r="D3" s="22"/>
      <c r="E3" s="22"/>
      <c r="F3" s="22"/>
      <c r="G3" s="22"/>
    </row>
    <row r="4" spans="2:9">
      <c r="B4" s="22" t="s">
        <v>338</v>
      </c>
    </row>
    <row r="5" spans="2:9">
      <c r="B5" s="22" t="s">
        <v>337</v>
      </c>
    </row>
    <row r="7" spans="2:9">
      <c r="H7" s="32" t="s">
        <v>76</v>
      </c>
    </row>
    <row r="8" spans="2:9">
      <c r="B8" s="7" t="s">
        <v>35</v>
      </c>
      <c r="C8" s="86"/>
      <c r="D8" s="48" t="s">
        <v>71</v>
      </c>
      <c r="E8" s="48" t="s">
        <v>71</v>
      </c>
      <c r="F8" s="48" t="s">
        <v>71</v>
      </c>
      <c r="G8" s="48" t="s">
        <v>71</v>
      </c>
      <c r="H8" s="48" t="s">
        <v>71</v>
      </c>
      <c r="I8" s="60" t="s">
        <v>71</v>
      </c>
    </row>
    <row r="9" spans="2:9">
      <c r="B9" s="89"/>
      <c r="C9" s="87" t="s">
        <v>219</v>
      </c>
      <c r="D9" s="49" t="s">
        <v>77</v>
      </c>
      <c r="E9" s="49" t="s">
        <v>321</v>
      </c>
      <c r="F9" s="49" t="s">
        <v>85</v>
      </c>
      <c r="G9" s="49" t="s">
        <v>85</v>
      </c>
      <c r="H9" s="49" t="s">
        <v>85</v>
      </c>
      <c r="I9" s="61" t="s">
        <v>85</v>
      </c>
    </row>
    <row r="10" spans="2:9">
      <c r="B10" s="89"/>
      <c r="C10" s="87"/>
      <c r="D10" s="312" t="s">
        <v>339</v>
      </c>
      <c r="E10" s="49"/>
      <c r="F10" s="49" t="s">
        <v>26</v>
      </c>
      <c r="G10" s="49" t="s">
        <v>10</v>
      </c>
      <c r="H10" s="49" t="s">
        <v>8</v>
      </c>
      <c r="I10" s="61" t="s">
        <v>70</v>
      </c>
    </row>
    <row r="11" spans="2:9">
      <c r="B11" s="5"/>
      <c r="C11" s="88"/>
      <c r="D11" s="50" t="s">
        <v>245</v>
      </c>
      <c r="E11" s="50" t="s">
        <v>245</v>
      </c>
      <c r="F11" s="50" t="s">
        <v>245</v>
      </c>
      <c r="G11" s="50" t="s">
        <v>245</v>
      </c>
      <c r="H11" s="50" t="s">
        <v>245</v>
      </c>
      <c r="I11" s="62" t="s">
        <v>245</v>
      </c>
    </row>
    <row r="12" spans="2:9">
      <c r="B12" s="4" t="s">
        <v>31</v>
      </c>
      <c r="C12" s="50" t="s">
        <v>30</v>
      </c>
      <c r="D12" s="50" t="s">
        <v>220</v>
      </c>
      <c r="E12" s="50" t="s">
        <v>221</v>
      </c>
      <c r="F12" s="50" t="s">
        <v>221</v>
      </c>
      <c r="G12" s="50" t="s">
        <v>222</v>
      </c>
      <c r="H12" s="50" t="s">
        <v>223</v>
      </c>
      <c r="I12" s="62" t="s">
        <v>88</v>
      </c>
    </row>
    <row r="13" spans="2:9">
      <c r="B13" s="104" t="s">
        <v>228</v>
      </c>
      <c r="C13" s="105" t="s">
        <v>153</v>
      </c>
      <c r="D13" s="106">
        <f t="shared" ref="D13:I13" si="0">SUM(D14+D30+D31+D32)</f>
        <v>168616.35</v>
      </c>
      <c r="E13" s="106">
        <f t="shared" si="0"/>
        <v>171067.35</v>
      </c>
      <c r="F13" s="106">
        <f t="shared" si="0"/>
        <v>46463.200000000004</v>
      </c>
      <c r="G13" s="106">
        <f t="shared" si="0"/>
        <v>52036.160000000003</v>
      </c>
      <c r="H13" s="106">
        <f t="shared" si="0"/>
        <v>34391.199999999997</v>
      </c>
      <c r="I13" s="106">
        <f t="shared" si="0"/>
        <v>38176.79</v>
      </c>
    </row>
    <row r="14" spans="2:9">
      <c r="B14" s="93" t="s">
        <v>225</v>
      </c>
      <c r="C14" s="94" t="s">
        <v>154</v>
      </c>
      <c r="D14" s="95">
        <f t="shared" ref="D14:I14" si="1">SUM(D15+D29)</f>
        <v>151245.35</v>
      </c>
      <c r="E14" s="95">
        <f t="shared" si="1"/>
        <v>153696.35</v>
      </c>
      <c r="F14" s="95">
        <f t="shared" si="1"/>
        <v>43814.14</v>
      </c>
      <c r="G14" s="95">
        <f t="shared" si="1"/>
        <v>44499.16</v>
      </c>
      <c r="H14" s="95">
        <f t="shared" si="1"/>
        <v>31889.200000000001</v>
      </c>
      <c r="I14" s="95">
        <f t="shared" si="1"/>
        <v>33493.85</v>
      </c>
    </row>
    <row r="15" spans="2:9">
      <c r="B15" s="93" t="s">
        <v>224</v>
      </c>
      <c r="C15" s="94" t="s">
        <v>155</v>
      </c>
      <c r="D15" s="95">
        <f t="shared" ref="D15:I15" si="2">SUM(D16+D18+D21+D22+D23+D28)</f>
        <v>132752</v>
      </c>
      <c r="E15" s="95">
        <f t="shared" si="2"/>
        <v>135203</v>
      </c>
      <c r="F15" s="95">
        <f t="shared" si="2"/>
        <v>37396</v>
      </c>
      <c r="G15" s="95">
        <f t="shared" si="2"/>
        <v>39551</v>
      </c>
      <c r="H15" s="95">
        <f t="shared" si="2"/>
        <v>28776</v>
      </c>
      <c r="I15" s="95">
        <f t="shared" si="2"/>
        <v>29480</v>
      </c>
    </row>
    <row r="16" spans="2:9" ht="24">
      <c r="B16" s="73" t="s">
        <v>156</v>
      </c>
      <c r="C16" s="71" t="s">
        <v>157</v>
      </c>
      <c r="D16" s="72">
        <f t="shared" ref="D16:I16" si="3">SUM(D17)</f>
        <v>418</v>
      </c>
      <c r="E16" s="72">
        <f t="shared" si="3"/>
        <v>418</v>
      </c>
      <c r="F16" s="72">
        <f t="shared" si="3"/>
        <v>130</v>
      </c>
      <c r="G16" s="72">
        <f t="shared" si="3"/>
        <v>97</v>
      </c>
      <c r="H16" s="72">
        <f t="shared" si="3"/>
        <v>96</v>
      </c>
      <c r="I16" s="72">
        <f t="shared" si="3"/>
        <v>95</v>
      </c>
    </row>
    <row r="17" spans="2:9">
      <c r="B17" s="74" t="s">
        <v>158</v>
      </c>
      <c r="C17" s="71" t="s">
        <v>159</v>
      </c>
      <c r="D17" s="75">
        <f t="shared" ref="D17:I17" si="4">C65</f>
        <v>418</v>
      </c>
      <c r="E17" s="75">
        <f t="shared" si="4"/>
        <v>418</v>
      </c>
      <c r="F17" s="75">
        <f t="shared" si="4"/>
        <v>130</v>
      </c>
      <c r="G17" s="75">
        <f t="shared" si="4"/>
        <v>97</v>
      </c>
      <c r="H17" s="75">
        <f t="shared" si="4"/>
        <v>96</v>
      </c>
      <c r="I17" s="75">
        <f t="shared" si="4"/>
        <v>95</v>
      </c>
    </row>
    <row r="18" spans="2:9" ht="24">
      <c r="B18" s="73" t="s">
        <v>160</v>
      </c>
      <c r="C18" s="71" t="s">
        <v>161</v>
      </c>
      <c r="D18" s="75">
        <f t="shared" ref="D18:I18" si="5">SUM(D19:D20)</f>
        <v>45122</v>
      </c>
      <c r="E18" s="75">
        <f t="shared" si="5"/>
        <v>45122</v>
      </c>
      <c r="F18" s="75">
        <f t="shared" si="5"/>
        <v>11629</v>
      </c>
      <c r="G18" s="75">
        <f t="shared" si="5"/>
        <v>12550</v>
      </c>
      <c r="H18" s="75">
        <f t="shared" si="5"/>
        <v>10012</v>
      </c>
      <c r="I18" s="75">
        <f t="shared" si="5"/>
        <v>10931</v>
      </c>
    </row>
    <row r="19" spans="2:9" ht="24">
      <c r="B19" s="76" t="s">
        <v>162</v>
      </c>
      <c r="C19" s="71" t="s">
        <v>163</v>
      </c>
      <c r="D19" s="75">
        <v>0</v>
      </c>
      <c r="E19" s="75">
        <v>0</v>
      </c>
      <c r="F19" s="75">
        <v>0</v>
      </c>
      <c r="G19" s="75">
        <v>0</v>
      </c>
      <c r="H19" s="75">
        <v>0</v>
      </c>
      <c r="I19" s="75">
        <v>0</v>
      </c>
    </row>
    <row r="20" spans="2:9">
      <c r="B20" s="77" t="s">
        <v>164</v>
      </c>
      <c r="C20" s="71" t="s">
        <v>165</v>
      </c>
      <c r="D20" s="75">
        <f t="shared" ref="D20:I20" si="6">C77+C78</f>
        <v>45122</v>
      </c>
      <c r="E20" s="75">
        <f t="shared" si="6"/>
        <v>45122</v>
      </c>
      <c r="F20" s="75">
        <f t="shared" si="6"/>
        <v>11629</v>
      </c>
      <c r="G20" s="75">
        <f t="shared" si="6"/>
        <v>12550</v>
      </c>
      <c r="H20" s="75">
        <f t="shared" si="6"/>
        <v>10012</v>
      </c>
      <c r="I20" s="75">
        <f t="shared" si="6"/>
        <v>10931</v>
      </c>
    </row>
    <row r="21" spans="2:9">
      <c r="B21" s="73" t="s">
        <v>166</v>
      </c>
      <c r="C21" s="71" t="s">
        <v>167</v>
      </c>
      <c r="D21" s="75">
        <v>0</v>
      </c>
      <c r="E21" s="75">
        <v>0</v>
      </c>
      <c r="F21" s="75">
        <v>0</v>
      </c>
      <c r="G21" s="75">
        <v>0</v>
      </c>
      <c r="H21" s="75">
        <v>0</v>
      </c>
      <c r="I21" s="75">
        <v>0</v>
      </c>
    </row>
    <row r="22" spans="2:9">
      <c r="B22" s="70" t="s">
        <v>168</v>
      </c>
      <c r="C22" s="71" t="s">
        <v>169</v>
      </c>
      <c r="D22" s="75">
        <f t="shared" ref="D22:I22" si="7">C67</f>
        <v>17500</v>
      </c>
      <c r="E22" s="75">
        <f t="shared" si="7"/>
        <v>17500</v>
      </c>
      <c r="F22" s="75">
        <f t="shared" si="7"/>
        <v>5900</v>
      </c>
      <c r="G22" s="75">
        <f t="shared" si="7"/>
        <v>5720</v>
      </c>
      <c r="H22" s="75">
        <f t="shared" si="7"/>
        <v>2600</v>
      </c>
      <c r="I22" s="75">
        <f t="shared" si="7"/>
        <v>3280</v>
      </c>
    </row>
    <row r="23" spans="2:9">
      <c r="B23" s="70" t="s">
        <v>170</v>
      </c>
      <c r="C23" s="71" t="s">
        <v>171</v>
      </c>
      <c r="D23" s="78">
        <f t="shared" ref="D23:I23" si="8">SUM(D24:D27)</f>
        <v>69462</v>
      </c>
      <c r="E23" s="78">
        <f t="shared" si="8"/>
        <v>71913</v>
      </c>
      <c r="F23" s="78">
        <f t="shared" si="8"/>
        <v>19647</v>
      </c>
      <c r="G23" s="78">
        <f t="shared" si="8"/>
        <v>21084</v>
      </c>
      <c r="H23" s="78">
        <f t="shared" si="8"/>
        <v>16042</v>
      </c>
      <c r="I23" s="78">
        <f t="shared" si="8"/>
        <v>15140</v>
      </c>
    </row>
    <row r="24" spans="2:9">
      <c r="B24" s="74" t="s">
        <v>29</v>
      </c>
      <c r="C24" s="71" t="s">
        <v>172</v>
      </c>
      <c r="D24" s="92">
        <f t="shared" ref="D24:I24" si="9">C79</f>
        <v>58192</v>
      </c>
      <c r="E24" s="92">
        <f t="shared" si="9"/>
        <v>60643</v>
      </c>
      <c r="F24" s="92">
        <f t="shared" si="9"/>
        <v>16798</v>
      </c>
      <c r="G24" s="92">
        <f t="shared" si="9"/>
        <v>16504</v>
      </c>
      <c r="H24" s="92">
        <f t="shared" si="9"/>
        <v>14414</v>
      </c>
      <c r="I24" s="92">
        <f t="shared" si="9"/>
        <v>12927</v>
      </c>
    </row>
    <row r="25" spans="2:9">
      <c r="B25" s="76" t="s">
        <v>173</v>
      </c>
      <c r="C25" s="71" t="s">
        <v>174</v>
      </c>
      <c r="D25" s="79">
        <v>0</v>
      </c>
      <c r="E25" s="79">
        <v>0</v>
      </c>
      <c r="F25" s="79">
        <v>0</v>
      </c>
      <c r="G25" s="79">
        <v>0</v>
      </c>
      <c r="H25" s="79">
        <v>0</v>
      </c>
      <c r="I25" s="79">
        <v>0</v>
      </c>
    </row>
    <row r="26" spans="2:9">
      <c r="B26" s="80" t="s">
        <v>175</v>
      </c>
      <c r="C26" s="71" t="s">
        <v>176</v>
      </c>
      <c r="D26" s="79">
        <v>0</v>
      </c>
      <c r="E26" s="79">
        <v>0</v>
      </c>
      <c r="F26" s="79">
        <v>0</v>
      </c>
      <c r="G26" s="79">
        <v>0</v>
      </c>
      <c r="H26" s="79">
        <v>0</v>
      </c>
      <c r="I26" s="79">
        <v>0</v>
      </c>
    </row>
    <row r="27" spans="2:9" ht="24">
      <c r="B27" s="76" t="s">
        <v>177</v>
      </c>
      <c r="C27" s="71" t="s">
        <v>178</v>
      </c>
      <c r="D27" s="75">
        <f t="shared" ref="D27:I28" si="10">C68</f>
        <v>11270</v>
      </c>
      <c r="E27" s="75">
        <f t="shared" si="10"/>
        <v>11270</v>
      </c>
      <c r="F27" s="75">
        <f t="shared" si="10"/>
        <v>2849</v>
      </c>
      <c r="G27" s="75">
        <f t="shared" si="10"/>
        <v>4580</v>
      </c>
      <c r="H27" s="75">
        <f t="shared" si="10"/>
        <v>1628</v>
      </c>
      <c r="I27" s="75">
        <f t="shared" si="10"/>
        <v>2213</v>
      </c>
    </row>
    <row r="28" spans="2:9">
      <c r="B28" s="81" t="s">
        <v>179</v>
      </c>
      <c r="C28" s="71" t="s">
        <v>180</v>
      </c>
      <c r="D28" s="75">
        <f t="shared" si="10"/>
        <v>250</v>
      </c>
      <c r="E28" s="75">
        <f t="shared" si="10"/>
        <v>250</v>
      </c>
      <c r="F28" s="75">
        <f t="shared" si="10"/>
        <v>90</v>
      </c>
      <c r="G28" s="75">
        <f t="shared" si="10"/>
        <v>100</v>
      </c>
      <c r="H28" s="75">
        <f t="shared" si="10"/>
        <v>26</v>
      </c>
      <c r="I28" s="75">
        <f t="shared" si="10"/>
        <v>34</v>
      </c>
    </row>
    <row r="29" spans="2:9">
      <c r="B29" s="93" t="s">
        <v>181</v>
      </c>
      <c r="C29" s="94" t="s">
        <v>182</v>
      </c>
      <c r="D29" s="96">
        <f t="shared" ref="D29:I29" si="11">C70+C71+C72+C73+C74+C75+C218+C263+C298</f>
        <v>18493.349999999999</v>
      </c>
      <c r="E29" s="96">
        <f t="shared" si="11"/>
        <v>18493.349999999999</v>
      </c>
      <c r="F29" s="96">
        <f t="shared" si="11"/>
        <v>6418.14</v>
      </c>
      <c r="G29" s="96">
        <f t="shared" si="11"/>
        <v>4948.16</v>
      </c>
      <c r="H29" s="96">
        <f t="shared" si="11"/>
        <v>3113.2</v>
      </c>
      <c r="I29" s="96">
        <f t="shared" si="11"/>
        <v>4013.8500000000004</v>
      </c>
    </row>
    <row r="30" spans="2:9">
      <c r="B30" s="93" t="s">
        <v>183</v>
      </c>
      <c r="C30" s="94" t="s">
        <v>184</v>
      </c>
      <c r="D30" s="95">
        <f t="shared" ref="D30:I30" si="12">C76+C274</f>
        <v>173</v>
      </c>
      <c r="E30" s="95">
        <f t="shared" si="12"/>
        <v>173</v>
      </c>
      <c r="F30" s="95">
        <f t="shared" si="12"/>
        <v>17.66</v>
      </c>
      <c r="G30" s="95">
        <f t="shared" si="12"/>
        <v>90.9</v>
      </c>
      <c r="H30" s="95">
        <f t="shared" si="12"/>
        <v>19</v>
      </c>
      <c r="I30" s="95">
        <f t="shared" si="12"/>
        <v>45.44</v>
      </c>
    </row>
    <row r="31" spans="2:9">
      <c r="B31" s="93" t="s">
        <v>47</v>
      </c>
      <c r="C31" s="94" t="s">
        <v>185</v>
      </c>
      <c r="D31" s="95">
        <f t="shared" ref="D31:I31" si="13">C329</f>
        <v>0</v>
      </c>
      <c r="E31" s="95">
        <f t="shared" si="13"/>
        <v>0</v>
      </c>
      <c r="F31" s="95">
        <f t="shared" si="13"/>
        <v>0</v>
      </c>
      <c r="G31" s="95">
        <f t="shared" si="13"/>
        <v>0</v>
      </c>
      <c r="H31" s="95">
        <f t="shared" si="13"/>
        <v>0</v>
      </c>
      <c r="I31" s="95">
        <f t="shared" si="13"/>
        <v>0</v>
      </c>
    </row>
    <row r="32" spans="2:9">
      <c r="B32" s="98" t="s">
        <v>186</v>
      </c>
      <c r="C32" s="94" t="s">
        <v>187</v>
      </c>
      <c r="D32" s="95">
        <f t="shared" ref="D32:I32" si="14">SUM(D33:D34)</f>
        <v>17198</v>
      </c>
      <c r="E32" s="95">
        <f t="shared" si="14"/>
        <v>17198</v>
      </c>
      <c r="F32" s="95">
        <f t="shared" si="14"/>
        <v>2631.4</v>
      </c>
      <c r="G32" s="95">
        <f t="shared" si="14"/>
        <v>7446.1</v>
      </c>
      <c r="H32" s="95">
        <f t="shared" si="14"/>
        <v>2483</v>
      </c>
      <c r="I32" s="95">
        <f t="shared" si="14"/>
        <v>4637.5</v>
      </c>
    </row>
    <row r="33" spans="2:10">
      <c r="B33" s="74" t="s">
        <v>188</v>
      </c>
      <c r="C33" s="71" t="s">
        <v>189</v>
      </c>
      <c r="D33" s="72">
        <f t="shared" ref="D33:I33" si="15">C82+C90</f>
        <v>17198</v>
      </c>
      <c r="E33" s="72">
        <f t="shared" si="15"/>
        <v>17198</v>
      </c>
      <c r="F33" s="72">
        <f t="shared" si="15"/>
        <v>2631.4</v>
      </c>
      <c r="G33" s="72">
        <f t="shared" si="15"/>
        <v>7446.1</v>
      </c>
      <c r="H33" s="72">
        <f t="shared" si="15"/>
        <v>2483</v>
      </c>
      <c r="I33" s="72">
        <f t="shared" si="15"/>
        <v>4637.5</v>
      </c>
    </row>
    <row r="34" spans="2:10">
      <c r="B34" s="74" t="s">
        <v>190</v>
      </c>
      <c r="C34" s="71" t="s">
        <v>191</v>
      </c>
      <c r="D34" s="72">
        <v>0</v>
      </c>
      <c r="E34" s="72">
        <v>0</v>
      </c>
      <c r="F34" s="72">
        <v>0</v>
      </c>
      <c r="G34" s="72">
        <v>0</v>
      </c>
      <c r="H34" s="72">
        <v>0</v>
      </c>
      <c r="I34" s="72">
        <v>0</v>
      </c>
    </row>
    <row r="35" spans="2:10">
      <c r="B35" s="104" t="s">
        <v>229</v>
      </c>
      <c r="C35" s="105" t="s">
        <v>192</v>
      </c>
      <c r="D35" s="107">
        <f t="shared" ref="D35:I35" si="16">SUM(D36+D47+D49+D53+D52+D48)</f>
        <v>168616.35</v>
      </c>
      <c r="E35" s="107">
        <f t="shared" si="16"/>
        <v>171067.35</v>
      </c>
      <c r="F35" s="107">
        <f t="shared" si="16"/>
        <v>46463.200000000004</v>
      </c>
      <c r="G35" s="107">
        <f t="shared" si="16"/>
        <v>52036.159999999996</v>
      </c>
      <c r="H35" s="107">
        <f t="shared" si="16"/>
        <v>34391.199999999997</v>
      </c>
      <c r="I35" s="107">
        <f t="shared" si="16"/>
        <v>38176.79</v>
      </c>
    </row>
    <row r="36" spans="2:10">
      <c r="B36" s="100" t="s">
        <v>227</v>
      </c>
      <c r="C36" s="101" t="s">
        <v>193</v>
      </c>
      <c r="D36" s="95">
        <f t="shared" ref="D36:I36" si="17">SUM(D37:D46)</f>
        <v>158866.43</v>
      </c>
      <c r="E36" s="95">
        <f t="shared" si="17"/>
        <v>161317.43</v>
      </c>
      <c r="F36" s="95">
        <f t="shared" si="17"/>
        <v>43800.380000000005</v>
      </c>
      <c r="G36" s="95">
        <f t="shared" si="17"/>
        <v>48260.06</v>
      </c>
      <c r="H36" s="95">
        <f t="shared" si="17"/>
        <v>33171.699999999997</v>
      </c>
      <c r="I36" s="95">
        <f t="shared" si="17"/>
        <v>36085.29</v>
      </c>
    </row>
    <row r="37" spans="2:10">
      <c r="B37" s="84" t="s">
        <v>194</v>
      </c>
      <c r="C37" s="83" t="s">
        <v>195</v>
      </c>
      <c r="D37" s="72">
        <f t="shared" ref="D37:I37" si="18">C197+C251+C287</f>
        <v>80572.539999999994</v>
      </c>
      <c r="E37" s="72">
        <f t="shared" si="18"/>
        <v>84231.039999999994</v>
      </c>
      <c r="F37" s="72">
        <f t="shared" si="18"/>
        <v>22728.54</v>
      </c>
      <c r="G37" s="72">
        <f t="shared" si="18"/>
        <v>22995.01</v>
      </c>
      <c r="H37" s="72">
        <f t="shared" si="18"/>
        <v>20148.829999999998</v>
      </c>
      <c r="I37" s="72">
        <f t="shared" si="18"/>
        <v>18358.66</v>
      </c>
    </row>
    <row r="38" spans="2:10">
      <c r="B38" s="84" t="s">
        <v>196</v>
      </c>
      <c r="C38" s="83" t="s">
        <v>197</v>
      </c>
      <c r="D38" s="72">
        <f t="shared" ref="D38:I38" si="19">C198+C252+C288+C317</f>
        <v>39812.86</v>
      </c>
      <c r="E38" s="72">
        <f t="shared" si="19"/>
        <v>38688.879999999997</v>
      </c>
      <c r="F38" s="72">
        <f t="shared" si="19"/>
        <v>10448.26</v>
      </c>
      <c r="G38" s="72">
        <f t="shared" si="19"/>
        <v>10521.5</v>
      </c>
      <c r="H38" s="72">
        <f t="shared" si="19"/>
        <v>8795.869999999999</v>
      </c>
      <c r="I38" s="72">
        <f t="shared" si="19"/>
        <v>8923.25</v>
      </c>
    </row>
    <row r="39" spans="2:10">
      <c r="B39" s="80" t="s">
        <v>73</v>
      </c>
      <c r="C39" s="83" t="s">
        <v>198</v>
      </c>
      <c r="D39" s="72">
        <f t="shared" ref="D39:I41" si="20">C199</f>
        <v>3210</v>
      </c>
      <c r="E39" s="72">
        <f t="shared" si="20"/>
        <v>3210</v>
      </c>
      <c r="F39" s="72">
        <f t="shared" si="20"/>
        <v>1170</v>
      </c>
      <c r="G39" s="72">
        <f t="shared" si="20"/>
        <v>1200</v>
      </c>
      <c r="H39" s="72">
        <f t="shared" si="20"/>
        <v>830</v>
      </c>
      <c r="I39" s="72">
        <f t="shared" si="20"/>
        <v>10</v>
      </c>
    </row>
    <row r="40" spans="2:10">
      <c r="B40" s="84" t="s">
        <v>199</v>
      </c>
      <c r="C40" s="83" t="s">
        <v>200</v>
      </c>
      <c r="D40" s="72">
        <f t="shared" si="20"/>
        <v>28426</v>
      </c>
      <c r="E40" s="72">
        <f t="shared" si="20"/>
        <v>28426</v>
      </c>
      <c r="F40" s="72">
        <f t="shared" si="20"/>
        <v>8450</v>
      </c>
      <c r="G40" s="72">
        <f t="shared" si="20"/>
        <v>10850</v>
      </c>
      <c r="H40" s="72">
        <f t="shared" si="20"/>
        <v>1700</v>
      </c>
      <c r="I40" s="72">
        <f t="shared" si="20"/>
        <v>7426</v>
      </c>
    </row>
    <row r="41" spans="2:10">
      <c r="B41" s="80" t="s">
        <v>201</v>
      </c>
      <c r="C41" s="83" t="s">
        <v>202</v>
      </c>
      <c r="D41" s="72">
        <f t="shared" si="20"/>
        <v>100</v>
      </c>
      <c r="E41" s="72">
        <f t="shared" si="20"/>
        <v>16.48</v>
      </c>
      <c r="F41" s="72">
        <f t="shared" si="20"/>
        <v>0</v>
      </c>
      <c r="G41" s="72">
        <f t="shared" si="20"/>
        <v>0</v>
      </c>
      <c r="H41" s="72">
        <f t="shared" si="20"/>
        <v>0</v>
      </c>
      <c r="I41" s="72">
        <f t="shared" si="20"/>
        <v>16.48</v>
      </c>
    </row>
    <row r="42" spans="2:10">
      <c r="B42" s="84" t="s">
        <v>203</v>
      </c>
      <c r="C42" s="83" t="s">
        <v>204</v>
      </c>
      <c r="D42" s="72">
        <f t="shared" ref="D42:I42" si="21">C202-C226</f>
        <v>20</v>
      </c>
      <c r="E42" s="72">
        <f t="shared" si="21"/>
        <v>20</v>
      </c>
      <c r="F42" s="72">
        <f t="shared" si="21"/>
        <v>6.5</v>
      </c>
      <c r="G42" s="72">
        <f t="shared" si="21"/>
        <v>6</v>
      </c>
      <c r="H42" s="72">
        <f t="shared" si="21"/>
        <v>5.5</v>
      </c>
      <c r="I42" s="72">
        <f t="shared" si="21"/>
        <v>2</v>
      </c>
    </row>
    <row r="43" spans="2:10">
      <c r="B43" s="10" t="s">
        <v>268</v>
      </c>
      <c r="C43" s="83"/>
      <c r="D43" s="72">
        <f t="shared" ref="D43:I43" si="22">C203+C319</f>
        <v>3300.03</v>
      </c>
      <c r="E43" s="72">
        <f t="shared" si="22"/>
        <v>3300.03</v>
      </c>
      <c r="F43" s="72">
        <f t="shared" si="22"/>
        <v>223.03</v>
      </c>
      <c r="G43" s="72">
        <f t="shared" si="22"/>
        <v>1540</v>
      </c>
      <c r="H43" s="72">
        <f t="shared" si="22"/>
        <v>864</v>
      </c>
      <c r="I43" s="72">
        <f t="shared" si="22"/>
        <v>673</v>
      </c>
    </row>
    <row r="44" spans="2:10">
      <c r="B44" s="74" t="s">
        <v>2</v>
      </c>
      <c r="C44" s="83" t="s">
        <v>205</v>
      </c>
      <c r="D44" s="72">
        <v>0</v>
      </c>
      <c r="E44" s="72">
        <v>0</v>
      </c>
      <c r="F44" s="72">
        <v>0</v>
      </c>
      <c r="G44" s="72">
        <v>0</v>
      </c>
      <c r="H44" s="72">
        <v>0</v>
      </c>
      <c r="I44" s="72">
        <v>0</v>
      </c>
    </row>
    <row r="45" spans="2:10">
      <c r="B45" s="80" t="s">
        <v>1</v>
      </c>
      <c r="C45" s="83" t="s">
        <v>206</v>
      </c>
      <c r="D45" s="72">
        <f t="shared" ref="D45:I45" si="23">C204+C289</f>
        <v>3244</v>
      </c>
      <c r="E45" s="72">
        <f t="shared" si="23"/>
        <v>3244</v>
      </c>
      <c r="F45" s="72">
        <f t="shared" si="23"/>
        <v>749.15</v>
      </c>
      <c r="G45" s="72">
        <f t="shared" si="23"/>
        <v>1065.6500000000001</v>
      </c>
      <c r="H45" s="72">
        <f t="shared" si="23"/>
        <v>821</v>
      </c>
      <c r="I45" s="72">
        <f t="shared" si="23"/>
        <v>608.20000000000005</v>
      </c>
      <c r="J45" s="25"/>
    </row>
    <row r="46" spans="2:10">
      <c r="B46" s="80" t="s">
        <v>0</v>
      </c>
      <c r="C46" s="83" t="s">
        <v>207</v>
      </c>
      <c r="D46" s="72">
        <f t="shared" ref="D46:I46" si="24">C205</f>
        <v>181</v>
      </c>
      <c r="E46" s="72">
        <f t="shared" si="24"/>
        <v>181</v>
      </c>
      <c r="F46" s="72">
        <f t="shared" si="24"/>
        <v>24.9</v>
      </c>
      <c r="G46" s="72">
        <f t="shared" si="24"/>
        <v>81.900000000000006</v>
      </c>
      <c r="H46" s="72">
        <f t="shared" si="24"/>
        <v>6.5</v>
      </c>
      <c r="I46" s="72">
        <f t="shared" si="24"/>
        <v>67.7</v>
      </c>
    </row>
    <row r="47" spans="2:10">
      <c r="B47" s="100" t="s">
        <v>208</v>
      </c>
      <c r="C47" s="101" t="s">
        <v>209</v>
      </c>
      <c r="D47" s="95">
        <f t="shared" ref="D47:I47" si="25">C207+C253+C318</f>
        <v>5497.07</v>
      </c>
      <c r="E47" s="95">
        <f t="shared" si="25"/>
        <v>5497.07</v>
      </c>
      <c r="F47" s="95">
        <f t="shared" si="25"/>
        <v>1572.07</v>
      </c>
      <c r="G47" s="95">
        <f t="shared" si="25"/>
        <v>2730</v>
      </c>
      <c r="H47" s="95">
        <f t="shared" si="25"/>
        <v>986</v>
      </c>
      <c r="I47" s="95">
        <f t="shared" si="25"/>
        <v>209</v>
      </c>
    </row>
    <row r="48" spans="2:10">
      <c r="B48" s="100" t="s">
        <v>255</v>
      </c>
      <c r="C48" s="101"/>
      <c r="D48" s="95">
        <f t="shared" ref="D48:I48" si="26">C208</f>
        <v>100</v>
      </c>
      <c r="E48" s="95">
        <f t="shared" si="26"/>
        <v>100</v>
      </c>
      <c r="F48" s="95">
        <f t="shared" si="26"/>
        <v>100</v>
      </c>
      <c r="G48" s="95">
        <f t="shared" si="26"/>
        <v>0</v>
      </c>
      <c r="H48" s="95">
        <f t="shared" si="26"/>
        <v>0</v>
      </c>
      <c r="I48" s="95">
        <f t="shared" si="26"/>
        <v>0</v>
      </c>
    </row>
    <row r="49" spans="1:9">
      <c r="B49" s="100" t="s">
        <v>210</v>
      </c>
      <c r="C49" s="101" t="s">
        <v>211</v>
      </c>
      <c r="D49" s="95">
        <f t="shared" ref="D49:I49" si="27">SUM(D50:D51)</f>
        <v>4538.91</v>
      </c>
      <c r="E49" s="95">
        <f t="shared" si="27"/>
        <v>4538.91</v>
      </c>
      <c r="F49" s="95">
        <f t="shared" si="27"/>
        <v>1363.31</v>
      </c>
      <c r="G49" s="95">
        <f t="shared" si="27"/>
        <v>1050.5999999999999</v>
      </c>
      <c r="H49" s="95">
        <f t="shared" si="27"/>
        <v>238</v>
      </c>
      <c r="I49" s="95">
        <f t="shared" si="27"/>
        <v>1887</v>
      </c>
    </row>
    <row r="50" spans="1:9">
      <c r="B50" s="74" t="s">
        <v>212</v>
      </c>
      <c r="C50" s="83" t="s">
        <v>213</v>
      </c>
      <c r="D50" s="72"/>
      <c r="E50" s="72"/>
      <c r="F50" s="72"/>
      <c r="G50" s="72"/>
      <c r="H50" s="72"/>
      <c r="I50" s="72"/>
    </row>
    <row r="51" spans="1:9">
      <c r="B51" s="85" t="s">
        <v>214</v>
      </c>
      <c r="C51" s="83" t="s">
        <v>215</v>
      </c>
      <c r="D51" s="72">
        <f t="shared" ref="D51:I51" si="28">C206+C320</f>
        <v>4538.91</v>
      </c>
      <c r="E51" s="72">
        <f t="shared" si="28"/>
        <v>4538.91</v>
      </c>
      <c r="F51" s="72">
        <f t="shared" si="28"/>
        <v>1363.31</v>
      </c>
      <c r="G51" s="72">
        <f t="shared" si="28"/>
        <v>1050.5999999999999</v>
      </c>
      <c r="H51" s="72">
        <f t="shared" si="28"/>
        <v>238</v>
      </c>
      <c r="I51" s="72">
        <f t="shared" si="28"/>
        <v>1887</v>
      </c>
    </row>
    <row r="52" spans="1:9">
      <c r="B52" s="102" t="s">
        <v>226</v>
      </c>
      <c r="C52" s="103">
        <v>38</v>
      </c>
      <c r="D52" s="95">
        <f t="shared" ref="D52:I52" si="29">C209+C254</f>
        <v>-386.06</v>
      </c>
      <c r="E52" s="95">
        <f t="shared" si="29"/>
        <v>-386.06</v>
      </c>
      <c r="F52" s="95">
        <f t="shared" si="29"/>
        <v>-372.56</v>
      </c>
      <c r="G52" s="95">
        <f t="shared" si="29"/>
        <v>-4.5</v>
      </c>
      <c r="H52" s="95">
        <f t="shared" si="29"/>
        <v>-4.5</v>
      </c>
      <c r="I52" s="95">
        <f t="shared" si="29"/>
        <v>-4.5</v>
      </c>
    </row>
    <row r="53" spans="1:9">
      <c r="B53" s="102" t="s">
        <v>216</v>
      </c>
      <c r="C53" s="103">
        <v>39</v>
      </c>
      <c r="D53" s="72"/>
      <c r="E53" s="72"/>
      <c r="F53" s="72"/>
      <c r="G53" s="72"/>
      <c r="H53" s="72"/>
      <c r="I53" s="72"/>
    </row>
    <row r="54" spans="1:9">
      <c r="B54" s="73" t="s">
        <v>217</v>
      </c>
      <c r="C54" s="99">
        <v>40</v>
      </c>
      <c r="D54" s="72">
        <f t="shared" ref="D54:I54" si="30">SUM(D13-D35)</f>
        <v>0</v>
      </c>
      <c r="E54" s="72">
        <f t="shared" si="30"/>
        <v>0</v>
      </c>
      <c r="F54" s="72">
        <f t="shared" si="30"/>
        <v>0</v>
      </c>
      <c r="G54" s="72">
        <f t="shared" si="30"/>
        <v>7.2759576141834259E-12</v>
      </c>
      <c r="H54" s="72">
        <f t="shared" si="30"/>
        <v>0</v>
      </c>
      <c r="I54" s="72">
        <f t="shared" si="30"/>
        <v>0</v>
      </c>
    </row>
    <row r="55" spans="1:9">
      <c r="B55" s="82" t="s">
        <v>218</v>
      </c>
      <c r="C55" s="82"/>
      <c r="D55" s="91"/>
      <c r="E55" s="91"/>
      <c r="F55" s="91"/>
      <c r="G55" s="91"/>
      <c r="H55" s="91"/>
      <c r="I55" s="91"/>
    </row>
    <row r="57" spans="1:9">
      <c r="B57" s="22" t="s">
        <v>257</v>
      </c>
    </row>
    <row r="58" spans="1:9">
      <c r="G58" t="s">
        <v>76</v>
      </c>
    </row>
    <row r="59" spans="1:9">
      <c r="A59" s="8" t="s">
        <v>36</v>
      </c>
      <c r="B59" s="52" t="s">
        <v>35</v>
      </c>
      <c r="C59" s="48" t="s">
        <v>71</v>
      </c>
      <c r="D59" s="48" t="s">
        <v>71</v>
      </c>
      <c r="E59" s="48" t="s">
        <v>71</v>
      </c>
      <c r="F59" s="48" t="s">
        <v>71</v>
      </c>
      <c r="G59" s="48" t="s">
        <v>71</v>
      </c>
      <c r="H59" s="60" t="s">
        <v>71</v>
      </c>
    </row>
    <row r="60" spans="1:9">
      <c r="A60" s="47" t="s">
        <v>32</v>
      </c>
      <c r="B60" s="53"/>
      <c r="C60" s="49" t="s">
        <v>77</v>
      </c>
      <c r="D60" s="49" t="s">
        <v>321</v>
      </c>
      <c r="E60" s="49" t="s">
        <v>85</v>
      </c>
      <c r="F60" s="49" t="s">
        <v>85</v>
      </c>
      <c r="G60" s="49" t="s">
        <v>85</v>
      </c>
      <c r="H60" s="61" t="s">
        <v>85</v>
      </c>
    </row>
    <row r="61" spans="1:9">
      <c r="A61" s="47"/>
      <c r="B61" s="53"/>
      <c r="C61" s="312" t="s">
        <v>339</v>
      </c>
      <c r="D61" s="49"/>
      <c r="E61" s="49" t="s">
        <v>26</v>
      </c>
      <c r="F61" s="49" t="s">
        <v>10</v>
      </c>
      <c r="G61" s="49" t="s">
        <v>8</v>
      </c>
      <c r="H61" s="61" t="s">
        <v>70</v>
      </c>
    </row>
    <row r="62" spans="1:9">
      <c r="A62" s="55"/>
      <c r="B62" s="54"/>
      <c r="C62" s="50" t="s">
        <v>245</v>
      </c>
      <c r="D62" s="50" t="s">
        <v>245</v>
      </c>
      <c r="E62" s="50" t="s">
        <v>245</v>
      </c>
      <c r="F62" s="50" t="s">
        <v>245</v>
      </c>
      <c r="G62" s="50" t="s">
        <v>245</v>
      </c>
      <c r="H62" s="62" t="s">
        <v>245</v>
      </c>
    </row>
    <row r="63" spans="1:9">
      <c r="A63" s="6" t="s">
        <v>31</v>
      </c>
      <c r="B63" s="6" t="s">
        <v>30</v>
      </c>
      <c r="C63" s="6">
        <v>1</v>
      </c>
      <c r="D63" s="6">
        <v>2</v>
      </c>
      <c r="E63" s="6">
        <v>2</v>
      </c>
      <c r="F63" s="6">
        <v>3</v>
      </c>
      <c r="G63" s="44">
        <v>4</v>
      </c>
      <c r="H63" s="51" t="s">
        <v>88</v>
      </c>
    </row>
    <row r="64" spans="1:9">
      <c r="A64" s="4">
        <v>1</v>
      </c>
      <c r="B64" s="16" t="s">
        <v>50</v>
      </c>
      <c r="C64" s="12">
        <f t="shared" ref="C64:H64" si="31">C65+C66+C67+C68+C69+C70+C71+C72+C73+C74+C75+C76+C77+C78</f>
        <v>83460</v>
      </c>
      <c r="D64" s="12">
        <f t="shared" si="31"/>
        <v>83460</v>
      </c>
      <c r="E64" s="12">
        <f t="shared" si="31"/>
        <v>22803.66</v>
      </c>
      <c r="F64" s="12">
        <f t="shared" si="31"/>
        <v>25996.9</v>
      </c>
      <c r="G64" s="12">
        <f t="shared" si="31"/>
        <v>15991</v>
      </c>
      <c r="H64" s="12">
        <f t="shared" si="31"/>
        <v>18668.439999999999</v>
      </c>
    </row>
    <row r="65" spans="1:8">
      <c r="A65" s="3"/>
      <c r="B65" s="9" t="s">
        <v>51</v>
      </c>
      <c r="C65" s="11">
        <v>418</v>
      </c>
      <c r="D65" s="11">
        <v>418</v>
      </c>
      <c r="E65" s="11">
        <v>130</v>
      </c>
      <c r="F65" s="11">
        <v>97</v>
      </c>
      <c r="G65" s="11">
        <v>96</v>
      </c>
      <c r="H65" s="45">
        <v>95</v>
      </c>
    </row>
    <row r="66" spans="1:8">
      <c r="A66" s="3"/>
      <c r="B66" s="9" t="s">
        <v>78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45">
        <v>0</v>
      </c>
    </row>
    <row r="67" spans="1:8">
      <c r="A67" s="3"/>
      <c r="B67" s="9" t="s">
        <v>52</v>
      </c>
      <c r="C67" s="11">
        <v>17500</v>
      </c>
      <c r="D67" s="11">
        <v>17500</v>
      </c>
      <c r="E67" s="11">
        <v>5900</v>
      </c>
      <c r="F67" s="11">
        <v>5720</v>
      </c>
      <c r="G67" s="11">
        <v>2600</v>
      </c>
      <c r="H67" s="45">
        <v>3280</v>
      </c>
    </row>
    <row r="68" spans="1:8">
      <c r="A68" s="3"/>
      <c r="B68" s="9" t="s">
        <v>53</v>
      </c>
      <c r="C68" s="11">
        <v>11270</v>
      </c>
      <c r="D68" s="11">
        <v>11270</v>
      </c>
      <c r="E68" s="11">
        <v>2849</v>
      </c>
      <c r="F68" s="11">
        <v>4580</v>
      </c>
      <c r="G68" s="11">
        <v>1628</v>
      </c>
      <c r="H68" s="45">
        <v>2213</v>
      </c>
    </row>
    <row r="69" spans="1:8">
      <c r="A69" s="3"/>
      <c r="B69" s="9" t="s">
        <v>54</v>
      </c>
      <c r="C69" s="11">
        <v>250</v>
      </c>
      <c r="D69" s="11">
        <v>250</v>
      </c>
      <c r="E69" s="11">
        <v>90</v>
      </c>
      <c r="F69" s="11">
        <v>100</v>
      </c>
      <c r="G69" s="11">
        <v>26</v>
      </c>
      <c r="H69" s="45">
        <v>34</v>
      </c>
    </row>
    <row r="70" spans="1:8">
      <c r="A70" s="3"/>
      <c r="B70" s="9" t="s">
        <v>55</v>
      </c>
      <c r="C70" s="11">
        <v>4900</v>
      </c>
      <c r="D70" s="11">
        <v>4900</v>
      </c>
      <c r="E70" s="11">
        <v>1210</v>
      </c>
      <c r="F70" s="11">
        <v>1450</v>
      </c>
      <c r="G70" s="11">
        <v>1020</v>
      </c>
      <c r="H70" s="45">
        <v>1220</v>
      </c>
    </row>
    <row r="71" spans="1:8">
      <c r="A71" s="3"/>
      <c r="B71" s="9" t="s">
        <v>56</v>
      </c>
      <c r="C71" s="11">
        <v>330</v>
      </c>
      <c r="D71" s="11">
        <v>330</v>
      </c>
      <c r="E71" s="11">
        <v>80</v>
      </c>
      <c r="F71" s="11">
        <v>110</v>
      </c>
      <c r="G71" s="11">
        <v>70</v>
      </c>
      <c r="H71" s="45">
        <v>70</v>
      </c>
    </row>
    <row r="72" spans="1:8">
      <c r="A72" s="3"/>
      <c r="B72" s="9" t="s">
        <v>57</v>
      </c>
      <c r="C72" s="11">
        <v>750</v>
      </c>
      <c r="D72" s="11">
        <v>750</v>
      </c>
      <c r="E72" s="11">
        <v>200</v>
      </c>
      <c r="F72" s="11">
        <v>250</v>
      </c>
      <c r="G72" s="11">
        <v>130</v>
      </c>
      <c r="H72" s="45">
        <v>170</v>
      </c>
    </row>
    <row r="73" spans="1:8">
      <c r="A73" s="3"/>
      <c r="B73" s="9" t="s">
        <v>58</v>
      </c>
      <c r="C73" s="11">
        <v>2050</v>
      </c>
      <c r="D73" s="11">
        <v>2050</v>
      </c>
      <c r="E73" s="11">
        <v>550</v>
      </c>
      <c r="F73" s="11">
        <v>800</v>
      </c>
      <c r="G73" s="11">
        <v>240</v>
      </c>
      <c r="H73" s="45">
        <v>460</v>
      </c>
    </row>
    <row r="74" spans="1:8">
      <c r="A74" s="3"/>
      <c r="B74" s="9" t="s">
        <v>59</v>
      </c>
      <c r="C74" s="11">
        <v>700</v>
      </c>
      <c r="D74" s="11">
        <v>700</v>
      </c>
      <c r="E74" s="11">
        <v>150</v>
      </c>
      <c r="F74" s="11">
        <v>250</v>
      </c>
      <c r="G74" s="11">
        <v>150</v>
      </c>
      <c r="H74" s="45">
        <v>150</v>
      </c>
    </row>
    <row r="75" spans="1:8">
      <c r="A75" s="3"/>
      <c r="B75" s="9" t="s">
        <v>87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45">
        <v>0</v>
      </c>
    </row>
    <row r="76" spans="1:8">
      <c r="A76" s="3"/>
      <c r="B76" s="9" t="s">
        <v>67</v>
      </c>
      <c r="C76" s="11">
        <v>170</v>
      </c>
      <c r="D76" s="11">
        <v>170</v>
      </c>
      <c r="E76" s="11">
        <v>15.66</v>
      </c>
      <c r="F76" s="11">
        <v>89.9</v>
      </c>
      <c r="G76" s="11">
        <v>19</v>
      </c>
      <c r="H76" s="45">
        <v>45.44</v>
      </c>
    </row>
    <row r="77" spans="1:8">
      <c r="A77" s="3"/>
      <c r="B77" s="9" t="s">
        <v>60</v>
      </c>
      <c r="C77" s="11">
        <v>45000</v>
      </c>
      <c r="D77" s="11">
        <v>45000</v>
      </c>
      <c r="E77" s="11">
        <v>11591</v>
      </c>
      <c r="F77" s="11">
        <v>12500</v>
      </c>
      <c r="G77" s="11">
        <v>10000</v>
      </c>
      <c r="H77" s="45">
        <v>10909</v>
      </c>
    </row>
    <row r="78" spans="1:8">
      <c r="A78" s="3"/>
      <c r="B78" s="9" t="s">
        <v>61</v>
      </c>
      <c r="C78" s="11">
        <v>122</v>
      </c>
      <c r="D78" s="11">
        <v>122</v>
      </c>
      <c r="E78" s="11">
        <v>38</v>
      </c>
      <c r="F78" s="11">
        <v>50</v>
      </c>
      <c r="G78" s="11">
        <v>12</v>
      </c>
      <c r="H78" s="45">
        <v>22</v>
      </c>
    </row>
    <row r="79" spans="1:8">
      <c r="A79" s="4">
        <v>2</v>
      </c>
      <c r="B79" s="16" t="s">
        <v>29</v>
      </c>
      <c r="C79" s="12">
        <f t="shared" ref="C79:H79" si="32">C80+C81</f>
        <v>58192</v>
      </c>
      <c r="D79" s="12">
        <f t="shared" si="32"/>
        <v>60643</v>
      </c>
      <c r="E79" s="12">
        <f t="shared" si="32"/>
        <v>16798</v>
      </c>
      <c r="F79" s="12">
        <f t="shared" si="32"/>
        <v>16504</v>
      </c>
      <c r="G79" s="12">
        <f t="shared" si="32"/>
        <v>14414</v>
      </c>
      <c r="H79" s="12">
        <f t="shared" si="32"/>
        <v>12927</v>
      </c>
    </row>
    <row r="80" spans="1:8">
      <c r="A80" s="3"/>
      <c r="B80" s="9" t="s">
        <v>62</v>
      </c>
      <c r="C80" s="11">
        <v>57933</v>
      </c>
      <c r="D80" s="11">
        <v>60384</v>
      </c>
      <c r="E80" s="11">
        <v>16749</v>
      </c>
      <c r="F80" s="11">
        <v>16434</v>
      </c>
      <c r="G80" s="11">
        <v>14347</v>
      </c>
      <c r="H80" s="45">
        <v>12854</v>
      </c>
    </row>
    <row r="81" spans="1:8">
      <c r="A81" s="3"/>
      <c r="B81" s="9" t="s">
        <v>63</v>
      </c>
      <c r="C81" s="11">
        <v>259</v>
      </c>
      <c r="D81" s="11">
        <v>259</v>
      </c>
      <c r="E81" s="11">
        <v>49</v>
      </c>
      <c r="F81" s="11">
        <v>70</v>
      </c>
      <c r="G81" s="11">
        <v>67</v>
      </c>
      <c r="H81" s="45">
        <v>73</v>
      </c>
    </row>
    <row r="82" spans="1:8">
      <c r="A82" s="4">
        <v>3</v>
      </c>
      <c r="B82" s="16" t="s">
        <v>28</v>
      </c>
      <c r="C82" s="12">
        <f t="shared" ref="C82:H82" si="33">C85+C86+C87+C83+C88+C89+C84</f>
        <v>15244</v>
      </c>
      <c r="D82" s="12">
        <f t="shared" si="33"/>
        <v>15244</v>
      </c>
      <c r="E82" s="12">
        <f t="shared" si="33"/>
        <v>2631.4</v>
      </c>
      <c r="F82" s="12">
        <f t="shared" si="33"/>
        <v>6466.1</v>
      </c>
      <c r="G82" s="12">
        <f t="shared" si="33"/>
        <v>1909</v>
      </c>
      <c r="H82" s="12">
        <f t="shared" si="33"/>
        <v>4237.5</v>
      </c>
    </row>
    <row r="83" spans="1:8">
      <c r="A83" s="4"/>
      <c r="B83" s="58" t="s">
        <v>248</v>
      </c>
      <c r="C83" s="59">
        <v>323</v>
      </c>
      <c r="D83" s="59">
        <v>323</v>
      </c>
      <c r="E83" s="59">
        <v>0</v>
      </c>
      <c r="F83" s="59">
        <v>87</v>
      </c>
      <c r="G83" s="59">
        <v>236</v>
      </c>
      <c r="H83" s="45">
        <v>0</v>
      </c>
    </row>
    <row r="84" spans="1:8">
      <c r="A84" s="4"/>
      <c r="B84" s="127" t="s">
        <v>269</v>
      </c>
      <c r="C84" s="59">
        <v>363</v>
      </c>
      <c r="D84" s="59">
        <v>363</v>
      </c>
      <c r="E84" s="59">
        <v>0</v>
      </c>
      <c r="F84" s="59">
        <v>180</v>
      </c>
      <c r="G84" s="59">
        <v>100</v>
      </c>
      <c r="H84" s="45">
        <v>83</v>
      </c>
    </row>
    <row r="85" spans="1:8">
      <c r="A85" s="3"/>
      <c r="B85" s="9" t="s">
        <v>64</v>
      </c>
      <c r="C85" s="11">
        <v>11000</v>
      </c>
      <c r="D85" s="11">
        <v>11000</v>
      </c>
      <c r="E85" s="11">
        <v>1721</v>
      </c>
      <c r="F85" s="11">
        <v>5079</v>
      </c>
      <c r="G85" s="11">
        <v>700</v>
      </c>
      <c r="H85" s="45">
        <v>3500</v>
      </c>
    </row>
    <row r="86" spans="1:8">
      <c r="A86" s="3"/>
      <c r="B86" s="9" t="s">
        <v>65</v>
      </c>
      <c r="C86" s="11">
        <v>330</v>
      </c>
      <c r="D86" s="11">
        <v>330</v>
      </c>
      <c r="E86" s="11">
        <v>44.2</v>
      </c>
      <c r="F86" s="11">
        <v>125.8</v>
      </c>
      <c r="G86" s="11">
        <v>100</v>
      </c>
      <c r="H86" s="45">
        <v>60</v>
      </c>
    </row>
    <row r="87" spans="1:8">
      <c r="A87" s="3"/>
      <c r="B87" s="9" t="s">
        <v>66</v>
      </c>
      <c r="C87" s="11">
        <v>150</v>
      </c>
      <c r="D87" s="11">
        <v>150</v>
      </c>
      <c r="E87" s="11">
        <v>18.8</v>
      </c>
      <c r="F87" s="11">
        <v>41.2</v>
      </c>
      <c r="G87" s="11">
        <v>50</v>
      </c>
      <c r="H87" s="45">
        <v>40</v>
      </c>
    </row>
    <row r="88" spans="1:8">
      <c r="A88" s="3"/>
      <c r="B88" s="9" t="s">
        <v>82</v>
      </c>
      <c r="C88" s="11">
        <v>320</v>
      </c>
      <c r="D88" s="11">
        <v>320</v>
      </c>
      <c r="E88" s="11">
        <v>120</v>
      </c>
      <c r="F88" s="11">
        <v>120</v>
      </c>
      <c r="G88" s="11">
        <v>0</v>
      </c>
      <c r="H88" s="45">
        <v>80</v>
      </c>
    </row>
    <row r="89" spans="1:8">
      <c r="A89" s="3"/>
      <c r="B89" s="9" t="s">
        <v>241</v>
      </c>
      <c r="C89" s="11">
        <v>2758</v>
      </c>
      <c r="D89" s="11">
        <v>2758</v>
      </c>
      <c r="E89" s="11">
        <v>727.4</v>
      </c>
      <c r="F89" s="11">
        <v>833.1</v>
      </c>
      <c r="G89" s="11">
        <v>723</v>
      </c>
      <c r="H89" s="45">
        <v>474.5</v>
      </c>
    </row>
    <row r="90" spans="1:8">
      <c r="A90" s="4">
        <v>4</v>
      </c>
      <c r="B90" s="16" t="s">
        <v>242</v>
      </c>
      <c r="C90" s="12">
        <v>1954</v>
      </c>
      <c r="D90" s="12">
        <v>1954</v>
      </c>
      <c r="E90" s="12">
        <v>0</v>
      </c>
      <c r="F90" s="12">
        <v>980</v>
      </c>
      <c r="G90" s="12">
        <v>574</v>
      </c>
      <c r="H90" s="18">
        <v>400</v>
      </c>
    </row>
    <row r="91" spans="1:8">
      <c r="A91" s="23" t="s">
        <v>26</v>
      </c>
      <c r="B91" s="23" t="s">
        <v>25</v>
      </c>
      <c r="C91" s="24">
        <f t="shared" ref="C91:H91" si="34">C64+C79+C82+C90</f>
        <v>158850</v>
      </c>
      <c r="D91" s="24">
        <f t="shared" si="34"/>
        <v>161301</v>
      </c>
      <c r="E91" s="24">
        <f t="shared" si="34"/>
        <v>42233.060000000005</v>
      </c>
      <c r="F91" s="24">
        <f t="shared" si="34"/>
        <v>49947</v>
      </c>
      <c r="G91" s="24">
        <f t="shared" si="34"/>
        <v>32888</v>
      </c>
      <c r="H91" s="24">
        <f t="shared" si="34"/>
        <v>36232.94</v>
      </c>
    </row>
    <row r="92" spans="1:8">
      <c r="A92" s="4">
        <v>1</v>
      </c>
      <c r="B92" s="16" t="s">
        <v>24</v>
      </c>
      <c r="C92" s="12">
        <f t="shared" ref="C92:H92" si="35">C93+C94+C95</f>
        <v>7355</v>
      </c>
      <c r="D92" s="12">
        <f t="shared" si="35"/>
        <v>7355</v>
      </c>
      <c r="E92" s="12">
        <f t="shared" si="35"/>
        <v>1591.5</v>
      </c>
      <c r="F92" s="12">
        <f t="shared" si="35"/>
        <v>2065.12</v>
      </c>
      <c r="G92" s="12">
        <f t="shared" si="35"/>
        <v>1889.1799999999998</v>
      </c>
      <c r="H92" s="12">
        <f t="shared" si="35"/>
        <v>1809.2</v>
      </c>
    </row>
    <row r="93" spans="1:8">
      <c r="A93" s="3"/>
      <c r="B93" s="10" t="s">
        <v>37</v>
      </c>
      <c r="C93" s="11">
        <v>4800</v>
      </c>
      <c r="D93" s="11">
        <v>4800</v>
      </c>
      <c r="E93" s="11">
        <v>1178</v>
      </c>
      <c r="F93" s="11">
        <v>1369</v>
      </c>
      <c r="G93" s="11">
        <v>1165</v>
      </c>
      <c r="H93" s="45">
        <v>1088</v>
      </c>
    </row>
    <row r="94" spans="1:8">
      <c r="A94" s="3"/>
      <c r="B94" s="10" t="s">
        <v>38</v>
      </c>
      <c r="C94" s="11">
        <v>2575</v>
      </c>
      <c r="D94" s="11">
        <v>2575</v>
      </c>
      <c r="E94" s="11">
        <v>420</v>
      </c>
      <c r="F94" s="11">
        <v>700.62</v>
      </c>
      <c r="G94" s="11">
        <v>728.68</v>
      </c>
      <c r="H94" s="45">
        <v>725.7</v>
      </c>
    </row>
    <row r="95" spans="1:8">
      <c r="A95" s="3"/>
      <c r="B95" s="10" t="s">
        <v>48</v>
      </c>
      <c r="C95" s="11">
        <v>-20</v>
      </c>
      <c r="D95" s="11">
        <v>-20</v>
      </c>
      <c r="E95" s="11">
        <v>-6.5</v>
      </c>
      <c r="F95" s="11">
        <v>-4.5</v>
      </c>
      <c r="G95" s="11">
        <v>-4.5</v>
      </c>
      <c r="H95" s="45">
        <v>-4.5</v>
      </c>
    </row>
    <row r="96" spans="1:8">
      <c r="A96" s="3"/>
      <c r="B96" s="67" t="s">
        <v>24</v>
      </c>
      <c r="C96" s="63">
        <v>7355</v>
      </c>
      <c r="D96" s="63">
        <v>7355</v>
      </c>
      <c r="E96" s="63">
        <v>1591.5</v>
      </c>
      <c r="F96" s="63">
        <v>2065.12</v>
      </c>
      <c r="G96" s="63">
        <v>1889.18</v>
      </c>
      <c r="H96" s="64">
        <v>1809.2</v>
      </c>
    </row>
    <row r="97" spans="1:8">
      <c r="A97" s="4">
        <v>2</v>
      </c>
      <c r="B97" s="16" t="s">
        <v>23</v>
      </c>
      <c r="C97" s="12">
        <f t="shared" ref="C97:H97" si="36">C98+C99+C100</f>
        <v>724</v>
      </c>
      <c r="D97" s="12">
        <f t="shared" si="36"/>
        <v>690.48</v>
      </c>
      <c r="E97" s="12">
        <f t="shared" si="36"/>
        <v>112</v>
      </c>
      <c r="F97" s="12">
        <f t="shared" si="36"/>
        <v>250</v>
      </c>
      <c r="G97" s="12">
        <f t="shared" si="36"/>
        <v>210</v>
      </c>
      <c r="H97" s="12">
        <f t="shared" si="36"/>
        <v>118.48</v>
      </c>
    </row>
    <row r="98" spans="1:8">
      <c r="A98" s="3"/>
      <c r="B98" s="10" t="s">
        <v>41</v>
      </c>
      <c r="C98" s="20">
        <v>424</v>
      </c>
      <c r="D98" s="20">
        <v>474</v>
      </c>
      <c r="E98" s="20">
        <v>112</v>
      </c>
      <c r="F98" s="20">
        <v>150</v>
      </c>
      <c r="G98" s="20">
        <v>110</v>
      </c>
      <c r="H98" s="45">
        <v>102</v>
      </c>
    </row>
    <row r="99" spans="1:8">
      <c r="A99" s="3"/>
      <c r="B99" s="10" t="s">
        <v>89</v>
      </c>
      <c r="C99" s="20">
        <v>100</v>
      </c>
      <c r="D99" s="20">
        <v>16.48</v>
      </c>
      <c r="E99" s="20">
        <v>0</v>
      </c>
      <c r="F99" s="20">
        <v>0</v>
      </c>
      <c r="G99" s="20">
        <v>0</v>
      </c>
      <c r="H99" s="45">
        <v>16.48</v>
      </c>
    </row>
    <row r="100" spans="1:8">
      <c r="A100" s="3"/>
      <c r="B100" s="16" t="s">
        <v>79</v>
      </c>
      <c r="C100" s="20">
        <v>200</v>
      </c>
      <c r="D100" s="20">
        <v>200</v>
      </c>
      <c r="E100" s="20">
        <v>0</v>
      </c>
      <c r="F100" s="20">
        <v>100</v>
      </c>
      <c r="G100" s="20">
        <v>100</v>
      </c>
      <c r="H100" s="45">
        <v>0</v>
      </c>
    </row>
    <row r="101" spans="1:8">
      <c r="A101" s="3"/>
      <c r="B101" s="66" t="s">
        <v>90</v>
      </c>
      <c r="C101" s="65">
        <v>100</v>
      </c>
      <c r="D101" s="65">
        <v>16.48</v>
      </c>
      <c r="E101" s="65">
        <v>0</v>
      </c>
      <c r="F101" s="65">
        <v>0</v>
      </c>
      <c r="G101" s="65">
        <v>0</v>
      </c>
      <c r="H101" s="64">
        <v>16.48</v>
      </c>
    </row>
    <row r="102" spans="1:8">
      <c r="A102" s="3"/>
      <c r="B102" s="66" t="s">
        <v>91</v>
      </c>
      <c r="C102" s="65">
        <v>200</v>
      </c>
      <c r="D102" s="65">
        <v>200</v>
      </c>
      <c r="E102" s="65">
        <v>0</v>
      </c>
      <c r="F102" s="65">
        <v>100</v>
      </c>
      <c r="G102" s="65">
        <v>100</v>
      </c>
      <c r="H102" s="64">
        <v>0</v>
      </c>
    </row>
    <row r="103" spans="1:8">
      <c r="A103" s="3"/>
      <c r="B103" s="66" t="s">
        <v>92</v>
      </c>
      <c r="C103" s="65">
        <v>424</v>
      </c>
      <c r="D103" s="65">
        <v>474</v>
      </c>
      <c r="E103" s="65">
        <v>112</v>
      </c>
      <c r="F103" s="65">
        <v>150</v>
      </c>
      <c r="G103" s="65">
        <v>110</v>
      </c>
      <c r="H103" s="64">
        <v>102</v>
      </c>
    </row>
    <row r="104" spans="1:8">
      <c r="A104" s="4">
        <v>3</v>
      </c>
      <c r="B104" s="31" t="s">
        <v>73</v>
      </c>
      <c r="C104" s="12">
        <f t="shared" ref="C104:H104" si="37">C105+C106</f>
        <v>3210</v>
      </c>
      <c r="D104" s="12">
        <f t="shared" si="37"/>
        <v>3210</v>
      </c>
      <c r="E104" s="12">
        <f t="shared" si="37"/>
        <v>1170</v>
      </c>
      <c r="F104" s="12">
        <f t="shared" si="37"/>
        <v>1200</v>
      </c>
      <c r="G104" s="12">
        <f t="shared" si="37"/>
        <v>830</v>
      </c>
      <c r="H104" s="12">
        <f t="shared" si="37"/>
        <v>10</v>
      </c>
    </row>
    <row r="105" spans="1:8">
      <c r="A105" s="4"/>
      <c r="B105" s="67" t="s">
        <v>94</v>
      </c>
      <c r="C105" s="63">
        <v>3200</v>
      </c>
      <c r="D105" s="63">
        <v>3200</v>
      </c>
      <c r="E105" s="63">
        <v>1170</v>
      </c>
      <c r="F105" s="63">
        <v>1200</v>
      </c>
      <c r="G105" s="65">
        <v>830</v>
      </c>
      <c r="H105" s="64">
        <v>0</v>
      </c>
    </row>
    <row r="106" spans="1:8">
      <c r="A106" s="4"/>
      <c r="B106" s="67" t="s">
        <v>249</v>
      </c>
      <c r="C106" s="63">
        <v>10</v>
      </c>
      <c r="D106" s="63">
        <v>10</v>
      </c>
      <c r="E106" s="63">
        <v>0</v>
      </c>
      <c r="F106" s="63">
        <v>0</v>
      </c>
      <c r="G106" s="65">
        <v>0</v>
      </c>
      <c r="H106" s="64">
        <v>10</v>
      </c>
    </row>
    <row r="107" spans="1:8">
      <c r="A107" s="4">
        <v>4</v>
      </c>
      <c r="B107" s="16" t="s">
        <v>22</v>
      </c>
      <c r="C107" s="12">
        <f t="shared" ref="C107:H107" si="38">C108</f>
        <v>20</v>
      </c>
      <c r="D107" s="12">
        <f t="shared" si="38"/>
        <v>20</v>
      </c>
      <c r="E107" s="12">
        <f t="shared" si="38"/>
        <v>6.5</v>
      </c>
      <c r="F107" s="12">
        <f t="shared" si="38"/>
        <v>6</v>
      </c>
      <c r="G107" s="12">
        <f t="shared" si="38"/>
        <v>5.5</v>
      </c>
      <c r="H107" s="12">
        <f t="shared" si="38"/>
        <v>2</v>
      </c>
    </row>
    <row r="108" spans="1:8">
      <c r="A108" s="3"/>
      <c r="B108" s="10" t="s">
        <v>44</v>
      </c>
      <c r="C108" s="13">
        <v>20</v>
      </c>
      <c r="D108" s="13">
        <v>20</v>
      </c>
      <c r="E108" s="13">
        <v>6.5</v>
      </c>
      <c r="F108" s="13">
        <v>6</v>
      </c>
      <c r="G108" s="13">
        <v>5.5</v>
      </c>
      <c r="H108" s="45">
        <v>2</v>
      </c>
    </row>
    <row r="109" spans="1:8">
      <c r="A109" s="3"/>
      <c r="B109" s="67" t="s">
        <v>95</v>
      </c>
      <c r="C109" s="68">
        <v>20</v>
      </c>
      <c r="D109" s="68">
        <v>20</v>
      </c>
      <c r="E109" s="68">
        <v>6.5</v>
      </c>
      <c r="F109" s="68">
        <v>6</v>
      </c>
      <c r="G109" s="68">
        <v>5.5</v>
      </c>
      <c r="H109" s="64">
        <v>2</v>
      </c>
    </row>
    <row r="110" spans="1:8">
      <c r="A110" s="4">
        <v>5</v>
      </c>
      <c r="B110" s="16" t="s">
        <v>21</v>
      </c>
      <c r="C110" s="12">
        <f t="shared" ref="C110:H110" si="39">C111+C112+C113+C114</f>
        <v>2622</v>
      </c>
      <c r="D110" s="12">
        <f t="shared" si="39"/>
        <v>2622</v>
      </c>
      <c r="E110" s="12">
        <f t="shared" si="39"/>
        <v>627.20000000000005</v>
      </c>
      <c r="F110" s="12">
        <f t="shared" si="39"/>
        <v>617.23</v>
      </c>
      <c r="G110" s="12">
        <f t="shared" si="39"/>
        <v>770.5</v>
      </c>
      <c r="H110" s="12">
        <f t="shared" si="39"/>
        <v>607.07000000000005</v>
      </c>
    </row>
    <row r="111" spans="1:8">
      <c r="A111" s="3"/>
      <c r="B111" s="10" t="s">
        <v>37</v>
      </c>
      <c r="C111" s="13">
        <v>42</v>
      </c>
      <c r="D111" s="13">
        <v>42</v>
      </c>
      <c r="E111" s="13">
        <v>8.6999999999999993</v>
      </c>
      <c r="F111" s="13">
        <v>12.33</v>
      </c>
      <c r="G111" s="13">
        <v>10.4</v>
      </c>
      <c r="H111" s="45">
        <v>10.57</v>
      </c>
    </row>
    <row r="112" spans="1:8">
      <c r="A112" s="3"/>
      <c r="B112" s="10" t="s">
        <v>38</v>
      </c>
      <c r="C112" s="13">
        <v>70</v>
      </c>
      <c r="D112" s="13">
        <v>70</v>
      </c>
      <c r="E112" s="13">
        <v>10.5</v>
      </c>
      <c r="F112" s="13">
        <v>20.9</v>
      </c>
      <c r="G112" s="13">
        <v>26.1</v>
      </c>
      <c r="H112" s="45">
        <v>12.5</v>
      </c>
    </row>
    <row r="113" spans="1:8">
      <c r="A113" s="3"/>
      <c r="B113" s="10" t="s">
        <v>41</v>
      </c>
      <c r="C113" s="13">
        <v>2360</v>
      </c>
      <c r="D113" s="13">
        <v>2360</v>
      </c>
      <c r="E113" s="13">
        <v>608</v>
      </c>
      <c r="F113" s="13">
        <v>584</v>
      </c>
      <c r="G113" s="13">
        <v>584</v>
      </c>
      <c r="H113" s="45">
        <v>584</v>
      </c>
    </row>
    <row r="114" spans="1:8">
      <c r="A114" s="3"/>
      <c r="B114" s="10" t="s">
        <v>84</v>
      </c>
      <c r="C114" s="13">
        <v>150</v>
      </c>
      <c r="D114" s="13">
        <v>150</v>
      </c>
      <c r="E114" s="13">
        <v>0</v>
      </c>
      <c r="F114" s="13">
        <v>0</v>
      </c>
      <c r="G114" s="13">
        <v>150</v>
      </c>
      <c r="H114" s="45">
        <v>0</v>
      </c>
    </row>
    <row r="115" spans="1:8">
      <c r="A115" s="3"/>
      <c r="B115" s="67" t="s">
        <v>96</v>
      </c>
      <c r="C115" s="68">
        <v>2360</v>
      </c>
      <c r="D115" s="68">
        <v>2360</v>
      </c>
      <c r="E115" s="68">
        <v>608</v>
      </c>
      <c r="F115" s="68">
        <v>584</v>
      </c>
      <c r="G115" s="68">
        <v>584</v>
      </c>
      <c r="H115" s="64">
        <v>584</v>
      </c>
    </row>
    <row r="116" spans="1:8">
      <c r="A116" s="3"/>
      <c r="B116" s="67" t="s">
        <v>97</v>
      </c>
      <c r="C116" s="68">
        <v>262</v>
      </c>
      <c r="D116" s="68">
        <v>262</v>
      </c>
      <c r="E116" s="68">
        <v>19.2</v>
      </c>
      <c r="F116" s="68">
        <v>33.229999999999997</v>
      </c>
      <c r="G116" s="68">
        <v>186.5</v>
      </c>
      <c r="H116" s="64">
        <v>23.07</v>
      </c>
    </row>
    <row r="117" spans="1:8">
      <c r="A117" s="4">
        <v>6</v>
      </c>
      <c r="B117" s="16" t="s">
        <v>20</v>
      </c>
      <c r="C117" s="12">
        <f t="shared" ref="C117:H117" si="40">C118+C119+C120+C121+C122+C123</f>
        <v>60646</v>
      </c>
      <c r="D117" s="12">
        <f t="shared" si="40"/>
        <v>63102.5</v>
      </c>
      <c r="E117" s="12">
        <f t="shared" si="40"/>
        <v>18791.550000000003</v>
      </c>
      <c r="F117" s="12">
        <f t="shared" si="40"/>
        <v>16856.000000000004</v>
      </c>
      <c r="G117" s="12">
        <f t="shared" si="40"/>
        <v>14278.01</v>
      </c>
      <c r="H117" s="12">
        <f t="shared" si="40"/>
        <v>13176.940000000002</v>
      </c>
    </row>
    <row r="118" spans="1:8">
      <c r="A118" s="3"/>
      <c r="B118" s="10" t="s">
        <v>37</v>
      </c>
      <c r="C118" s="13">
        <v>52157</v>
      </c>
      <c r="D118" s="13">
        <v>54608</v>
      </c>
      <c r="E118" s="13">
        <v>15385</v>
      </c>
      <c r="F118" s="13">
        <v>14964</v>
      </c>
      <c r="G118" s="13">
        <v>12876</v>
      </c>
      <c r="H118" s="45">
        <v>11383</v>
      </c>
    </row>
    <row r="119" spans="1:8">
      <c r="A119" s="3"/>
      <c r="B119" s="10" t="s">
        <v>38</v>
      </c>
      <c r="C119" s="13">
        <v>7490</v>
      </c>
      <c r="D119" s="13">
        <v>7495.5</v>
      </c>
      <c r="E119" s="13">
        <v>3117.5</v>
      </c>
      <c r="F119" s="13">
        <v>1518.45</v>
      </c>
      <c r="G119" s="13">
        <v>1265.51</v>
      </c>
      <c r="H119" s="45">
        <v>1594.04</v>
      </c>
    </row>
    <row r="120" spans="1:8">
      <c r="A120" s="3"/>
      <c r="B120" s="10" t="s">
        <v>39</v>
      </c>
      <c r="C120" s="13">
        <v>265</v>
      </c>
      <c r="D120" s="13">
        <v>265</v>
      </c>
      <c r="E120" s="13">
        <v>74.150000000000006</v>
      </c>
      <c r="F120" s="13">
        <v>76.650000000000006</v>
      </c>
      <c r="G120" s="13">
        <v>40</v>
      </c>
      <c r="H120" s="45">
        <v>74.2</v>
      </c>
    </row>
    <row r="121" spans="1:8">
      <c r="A121" s="3"/>
      <c r="B121" s="10" t="s">
        <v>45</v>
      </c>
      <c r="C121" s="13">
        <v>161</v>
      </c>
      <c r="D121" s="13">
        <v>161</v>
      </c>
      <c r="E121" s="13">
        <v>21.9</v>
      </c>
      <c r="F121" s="13">
        <v>76.900000000000006</v>
      </c>
      <c r="G121" s="13">
        <v>1.5</v>
      </c>
      <c r="H121" s="45">
        <v>60.7</v>
      </c>
    </row>
    <row r="122" spans="1:8">
      <c r="A122" s="3"/>
      <c r="B122" s="10" t="s">
        <v>84</v>
      </c>
      <c r="C122" s="13">
        <v>577</v>
      </c>
      <c r="D122" s="13">
        <v>577</v>
      </c>
      <c r="E122" s="13">
        <v>197</v>
      </c>
      <c r="F122" s="13">
        <v>220</v>
      </c>
      <c r="G122" s="13">
        <v>95</v>
      </c>
      <c r="H122" s="45">
        <v>65</v>
      </c>
    </row>
    <row r="123" spans="1:8">
      <c r="A123" s="3"/>
      <c r="B123" s="10" t="s">
        <v>48</v>
      </c>
      <c r="C123" s="13">
        <v>-4</v>
      </c>
      <c r="D123" s="13">
        <v>-4</v>
      </c>
      <c r="E123" s="13">
        <v>-4</v>
      </c>
      <c r="F123" s="13">
        <v>0</v>
      </c>
      <c r="G123" s="13">
        <v>0</v>
      </c>
      <c r="H123" s="45">
        <v>0</v>
      </c>
    </row>
    <row r="124" spans="1:8">
      <c r="A124" s="3"/>
      <c r="B124" s="67" t="s">
        <v>98</v>
      </c>
      <c r="C124" s="68">
        <v>10289.35</v>
      </c>
      <c r="D124" s="68">
        <v>10833.35</v>
      </c>
      <c r="E124" s="68">
        <v>2935.3</v>
      </c>
      <c r="F124" s="68">
        <v>2666.62</v>
      </c>
      <c r="G124" s="68">
        <v>2914.61</v>
      </c>
      <c r="H124" s="64">
        <v>2316.8200000000002</v>
      </c>
    </row>
    <row r="125" spans="1:8">
      <c r="A125" s="3"/>
      <c r="B125" s="67" t="s">
        <v>99</v>
      </c>
      <c r="C125" s="68">
        <v>15371.5</v>
      </c>
      <c r="D125" s="68">
        <v>17197</v>
      </c>
      <c r="E125" s="68">
        <v>5189.2</v>
      </c>
      <c r="F125" s="68">
        <v>4787.96</v>
      </c>
      <c r="G125" s="68">
        <v>4004.3</v>
      </c>
      <c r="H125" s="64">
        <v>3215.54</v>
      </c>
    </row>
    <row r="126" spans="1:8">
      <c r="A126" s="3"/>
      <c r="B126" s="67" t="s">
        <v>100</v>
      </c>
      <c r="C126" s="68">
        <v>34130.75</v>
      </c>
      <c r="D126" s="68">
        <v>34399.75</v>
      </c>
      <c r="E126" s="68">
        <v>10410.950000000001</v>
      </c>
      <c r="F126" s="68">
        <v>9314.5</v>
      </c>
      <c r="G126" s="68">
        <v>7302.6</v>
      </c>
      <c r="H126" s="64">
        <v>7371.7</v>
      </c>
    </row>
    <row r="127" spans="1:8">
      <c r="A127" s="3"/>
      <c r="B127" s="67" t="s">
        <v>101</v>
      </c>
      <c r="C127" s="68">
        <v>657.4</v>
      </c>
      <c r="D127" s="68">
        <v>475.4</v>
      </c>
      <c r="E127" s="68">
        <v>59.1</v>
      </c>
      <c r="F127" s="68">
        <v>86.92</v>
      </c>
      <c r="G127" s="68">
        <v>56.5</v>
      </c>
      <c r="H127" s="64">
        <v>272.88</v>
      </c>
    </row>
    <row r="128" spans="1:8">
      <c r="A128" s="3"/>
      <c r="B128" s="67" t="s">
        <v>45</v>
      </c>
      <c r="C128" s="68">
        <v>197</v>
      </c>
      <c r="D128" s="68">
        <v>197</v>
      </c>
      <c r="E128" s="68">
        <v>197</v>
      </c>
      <c r="F128" s="68">
        <v>0</v>
      </c>
      <c r="G128" s="68">
        <v>0</v>
      </c>
      <c r="H128" s="64">
        <v>0</v>
      </c>
    </row>
    <row r="129" spans="1:8">
      <c r="A129" s="4">
        <v>7</v>
      </c>
      <c r="B129" s="16" t="s">
        <v>19</v>
      </c>
      <c r="C129" s="12">
        <f t="shared" ref="C129:H129" si="41">C132+C130+C131</f>
        <v>2808</v>
      </c>
      <c r="D129" s="12">
        <f t="shared" si="41"/>
        <v>2808</v>
      </c>
      <c r="E129" s="12">
        <f t="shared" si="41"/>
        <v>734.9</v>
      </c>
      <c r="F129" s="12">
        <f t="shared" si="41"/>
        <v>859.6</v>
      </c>
      <c r="G129" s="12">
        <f t="shared" si="41"/>
        <v>732</v>
      </c>
      <c r="H129" s="12">
        <f t="shared" si="41"/>
        <v>481.5</v>
      </c>
    </row>
    <row r="130" spans="1:8">
      <c r="A130" s="4"/>
      <c r="B130" s="10" t="s">
        <v>37</v>
      </c>
      <c r="C130" s="33">
        <v>2758</v>
      </c>
      <c r="D130" s="33">
        <v>2758</v>
      </c>
      <c r="E130" s="33">
        <v>727.4</v>
      </c>
      <c r="F130" s="33">
        <v>833.1</v>
      </c>
      <c r="G130" s="33">
        <v>723</v>
      </c>
      <c r="H130" s="33">
        <v>474.5</v>
      </c>
    </row>
    <row r="131" spans="1:8">
      <c r="A131" s="4"/>
      <c r="B131" s="10" t="s">
        <v>38</v>
      </c>
      <c r="C131" s="33">
        <v>30</v>
      </c>
      <c r="D131" s="33">
        <v>30</v>
      </c>
      <c r="E131" s="33">
        <v>3</v>
      </c>
      <c r="F131" s="33">
        <v>21</v>
      </c>
      <c r="G131" s="33">
        <v>4</v>
      </c>
      <c r="H131" s="33">
        <v>2</v>
      </c>
    </row>
    <row r="132" spans="1:8">
      <c r="A132" s="3"/>
      <c r="B132" s="10" t="s">
        <v>39</v>
      </c>
      <c r="C132" s="185">
        <v>20</v>
      </c>
      <c r="D132" s="185">
        <v>20</v>
      </c>
      <c r="E132" s="185">
        <v>4.5</v>
      </c>
      <c r="F132" s="185">
        <v>5.5</v>
      </c>
      <c r="G132" s="185">
        <v>5</v>
      </c>
      <c r="H132" s="181">
        <v>5</v>
      </c>
    </row>
    <row r="133" spans="1:8">
      <c r="A133" s="3"/>
      <c r="B133" s="67" t="s">
        <v>243</v>
      </c>
      <c r="C133" s="68">
        <v>2788</v>
      </c>
      <c r="D133" s="68">
        <v>2788</v>
      </c>
      <c r="E133" s="68">
        <v>730.4</v>
      </c>
      <c r="F133" s="68">
        <v>854.1</v>
      </c>
      <c r="G133" s="68">
        <v>727</v>
      </c>
      <c r="H133" s="64">
        <v>476.5</v>
      </c>
    </row>
    <row r="134" spans="1:8">
      <c r="A134" s="3"/>
      <c r="B134" s="67" t="s">
        <v>102</v>
      </c>
      <c r="C134" s="68">
        <v>20</v>
      </c>
      <c r="D134" s="68">
        <v>20</v>
      </c>
      <c r="E134" s="68">
        <v>4.5</v>
      </c>
      <c r="F134" s="68">
        <v>5.5</v>
      </c>
      <c r="G134" s="68">
        <v>5</v>
      </c>
      <c r="H134" s="64">
        <v>5</v>
      </c>
    </row>
    <row r="135" spans="1:8">
      <c r="A135" s="4">
        <v>8</v>
      </c>
      <c r="B135" s="16" t="s">
        <v>18</v>
      </c>
      <c r="C135" s="12">
        <f t="shared" ref="C135:H135" si="42">C136+C137+C138+C139+C140</f>
        <v>6654</v>
      </c>
      <c r="D135" s="12">
        <f t="shared" si="42"/>
        <v>6682.02</v>
      </c>
      <c r="E135" s="12">
        <f t="shared" si="42"/>
        <v>1718.67</v>
      </c>
      <c r="F135" s="12">
        <f t="shared" si="42"/>
        <v>2040.8200000000002</v>
      </c>
      <c r="G135" s="12">
        <f t="shared" si="42"/>
        <v>1606.03</v>
      </c>
      <c r="H135" s="12">
        <f t="shared" si="42"/>
        <v>1316.5</v>
      </c>
    </row>
    <row r="136" spans="1:8">
      <c r="A136" s="3"/>
      <c r="B136" s="10" t="s">
        <v>37</v>
      </c>
      <c r="C136" s="13">
        <v>1615</v>
      </c>
      <c r="D136" s="13">
        <v>1615</v>
      </c>
      <c r="E136" s="13">
        <v>441</v>
      </c>
      <c r="F136" s="13">
        <v>401</v>
      </c>
      <c r="G136" s="13">
        <v>400</v>
      </c>
      <c r="H136" s="45">
        <v>373</v>
      </c>
    </row>
    <row r="137" spans="1:8">
      <c r="A137" s="3"/>
      <c r="B137" s="10" t="s">
        <v>38</v>
      </c>
      <c r="C137" s="13">
        <v>1614</v>
      </c>
      <c r="D137" s="13">
        <v>1616.6</v>
      </c>
      <c r="E137" s="13">
        <v>276</v>
      </c>
      <c r="F137" s="13">
        <v>470.1</v>
      </c>
      <c r="G137" s="13">
        <v>471</v>
      </c>
      <c r="H137" s="45">
        <v>399.5</v>
      </c>
    </row>
    <row r="138" spans="1:8">
      <c r="A138" s="3"/>
      <c r="B138" s="10" t="s">
        <v>41</v>
      </c>
      <c r="C138" s="13">
        <v>3280</v>
      </c>
      <c r="D138" s="13">
        <v>3305.42</v>
      </c>
      <c r="E138" s="13">
        <v>998.67</v>
      </c>
      <c r="F138" s="13">
        <v>1039.72</v>
      </c>
      <c r="G138" s="13">
        <v>730.03</v>
      </c>
      <c r="H138" s="45">
        <v>537</v>
      </c>
    </row>
    <row r="139" spans="1:8">
      <c r="A139" s="3"/>
      <c r="B139" s="10" t="s">
        <v>45</v>
      </c>
      <c r="C139" s="13">
        <v>20</v>
      </c>
      <c r="D139" s="13">
        <v>20</v>
      </c>
      <c r="E139" s="13">
        <v>3</v>
      </c>
      <c r="F139" s="13">
        <v>5</v>
      </c>
      <c r="G139" s="13">
        <v>5</v>
      </c>
      <c r="H139" s="45">
        <v>7</v>
      </c>
    </row>
    <row r="140" spans="1:8">
      <c r="A140" s="3"/>
      <c r="B140" s="10" t="s">
        <v>84</v>
      </c>
      <c r="C140" s="13">
        <v>125</v>
      </c>
      <c r="D140" s="13">
        <v>125</v>
      </c>
      <c r="E140" s="13">
        <v>0</v>
      </c>
      <c r="F140" s="13">
        <v>125</v>
      </c>
      <c r="G140" s="13">
        <v>0</v>
      </c>
      <c r="H140" s="45">
        <v>0</v>
      </c>
    </row>
    <row r="141" spans="1:8">
      <c r="A141" s="3"/>
      <c r="B141" s="67" t="s">
        <v>103</v>
      </c>
      <c r="C141" s="68">
        <v>1770</v>
      </c>
      <c r="D141" s="68">
        <v>1770</v>
      </c>
      <c r="E141" s="68">
        <v>428.67</v>
      </c>
      <c r="F141" s="68">
        <v>473.3</v>
      </c>
      <c r="G141" s="68">
        <v>473.03</v>
      </c>
      <c r="H141" s="64">
        <v>395</v>
      </c>
    </row>
    <row r="142" spans="1:8">
      <c r="A142" s="3"/>
      <c r="B142" s="67" t="s">
        <v>104</v>
      </c>
      <c r="C142" s="68">
        <v>280</v>
      </c>
      <c r="D142" s="68">
        <v>280</v>
      </c>
      <c r="E142" s="68">
        <v>75</v>
      </c>
      <c r="F142" s="68">
        <v>61</v>
      </c>
      <c r="G142" s="68">
        <v>57</v>
      </c>
      <c r="H142" s="64">
        <v>87</v>
      </c>
    </row>
    <row r="143" spans="1:8">
      <c r="A143" s="3"/>
      <c r="B143" s="67" t="s">
        <v>109</v>
      </c>
      <c r="C143" s="68">
        <v>60</v>
      </c>
      <c r="D143" s="68">
        <v>60</v>
      </c>
      <c r="E143" s="68">
        <v>15</v>
      </c>
      <c r="F143" s="68">
        <v>15</v>
      </c>
      <c r="G143" s="68">
        <v>15</v>
      </c>
      <c r="H143" s="64">
        <v>15</v>
      </c>
    </row>
    <row r="144" spans="1:8">
      <c r="A144" s="3"/>
      <c r="B144" s="67" t="s">
        <v>105</v>
      </c>
      <c r="C144" s="68">
        <v>1230</v>
      </c>
      <c r="D144" s="68">
        <v>1255.42</v>
      </c>
      <c r="E144" s="68">
        <v>495</v>
      </c>
      <c r="F144" s="68">
        <v>505.42</v>
      </c>
      <c r="G144" s="68">
        <v>200</v>
      </c>
      <c r="H144" s="64">
        <v>55</v>
      </c>
    </row>
    <row r="145" spans="1:8">
      <c r="A145" s="3"/>
      <c r="B145" s="67" t="s">
        <v>106</v>
      </c>
      <c r="C145" s="68">
        <v>20</v>
      </c>
      <c r="D145" s="68">
        <v>20</v>
      </c>
      <c r="E145" s="68">
        <v>3</v>
      </c>
      <c r="F145" s="68">
        <v>5</v>
      </c>
      <c r="G145" s="68">
        <v>5</v>
      </c>
      <c r="H145" s="64">
        <v>7</v>
      </c>
    </row>
    <row r="146" spans="1:8">
      <c r="A146" s="3"/>
      <c r="B146" s="67" t="s">
        <v>107</v>
      </c>
      <c r="C146" s="68">
        <v>3094</v>
      </c>
      <c r="D146" s="68">
        <v>3094</v>
      </c>
      <c r="E146" s="68">
        <v>651</v>
      </c>
      <c r="F146" s="68">
        <v>933.5</v>
      </c>
      <c r="G146" s="68">
        <v>781</v>
      </c>
      <c r="H146" s="64">
        <v>728.5</v>
      </c>
    </row>
    <row r="147" spans="1:8">
      <c r="A147" s="3"/>
      <c r="B147" s="67" t="s">
        <v>108</v>
      </c>
      <c r="C147" s="68">
        <v>200</v>
      </c>
      <c r="D147" s="68">
        <v>202.6</v>
      </c>
      <c r="E147" s="68">
        <v>51</v>
      </c>
      <c r="F147" s="68">
        <v>47.6</v>
      </c>
      <c r="G147" s="68">
        <v>75</v>
      </c>
      <c r="H147" s="64">
        <v>29</v>
      </c>
    </row>
    <row r="148" spans="1:8">
      <c r="A148" s="4">
        <v>9</v>
      </c>
      <c r="B148" s="16" t="s">
        <v>17</v>
      </c>
      <c r="C148" s="12">
        <f t="shared" ref="C148:H148" si="43">C149+C150+C151+C152+C153</f>
        <v>16482</v>
      </c>
      <c r="D148" s="12">
        <f t="shared" si="43"/>
        <v>16482</v>
      </c>
      <c r="E148" s="12">
        <f t="shared" si="43"/>
        <v>2959.3</v>
      </c>
      <c r="F148" s="12">
        <f t="shared" si="43"/>
        <v>5537.8</v>
      </c>
      <c r="G148" s="12">
        <f t="shared" si="43"/>
        <v>4174.9799999999996</v>
      </c>
      <c r="H148" s="12">
        <f t="shared" si="43"/>
        <v>3809.92</v>
      </c>
    </row>
    <row r="149" spans="1:8">
      <c r="A149" s="3"/>
      <c r="B149" s="10" t="s">
        <v>37</v>
      </c>
      <c r="C149" s="13">
        <v>8354</v>
      </c>
      <c r="D149" s="13">
        <v>8354</v>
      </c>
      <c r="E149" s="13">
        <v>1825</v>
      </c>
      <c r="F149" s="13">
        <v>2379.84</v>
      </c>
      <c r="G149" s="13">
        <v>2019.68</v>
      </c>
      <c r="H149" s="45">
        <v>2129.48</v>
      </c>
    </row>
    <row r="150" spans="1:8">
      <c r="A150" s="3"/>
      <c r="B150" s="10" t="s">
        <v>38</v>
      </c>
      <c r="C150" s="13">
        <v>1690</v>
      </c>
      <c r="D150" s="13">
        <v>1690</v>
      </c>
      <c r="E150" s="13">
        <v>373</v>
      </c>
      <c r="F150" s="13">
        <v>530.26</v>
      </c>
      <c r="G150" s="13">
        <v>411.3</v>
      </c>
      <c r="H150" s="45">
        <v>375.44</v>
      </c>
    </row>
    <row r="151" spans="1:8">
      <c r="A151" s="3"/>
      <c r="B151" s="10" t="s">
        <v>41</v>
      </c>
      <c r="C151" s="13">
        <v>468</v>
      </c>
      <c r="D151" s="13">
        <v>468</v>
      </c>
      <c r="E151" s="13">
        <v>107.3</v>
      </c>
      <c r="F151" s="13">
        <v>120.7</v>
      </c>
      <c r="G151" s="13">
        <v>120</v>
      </c>
      <c r="H151" s="45">
        <v>120</v>
      </c>
    </row>
    <row r="152" spans="1:8">
      <c r="A152" s="3"/>
      <c r="B152" s="10" t="s">
        <v>250</v>
      </c>
      <c r="C152" s="13">
        <v>3077</v>
      </c>
      <c r="D152" s="13">
        <v>3077</v>
      </c>
      <c r="E152" s="13">
        <v>0</v>
      </c>
      <c r="F152" s="13">
        <v>1540</v>
      </c>
      <c r="G152" s="13">
        <v>864</v>
      </c>
      <c r="H152" s="45">
        <v>673</v>
      </c>
    </row>
    <row r="153" spans="1:8">
      <c r="A153" s="3"/>
      <c r="B153" s="10" t="s">
        <v>39</v>
      </c>
      <c r="C153" s="13">
        <v>2893</v>
      </c>
      <c r="D153" s="13">
        <v>2893</v>
      </c>
      <c r="E153" s="13">
        <v>654</v>
      </c>
      <c r="F153" s="13">
        <v>967</v>
      </c>
      <c r="G153" s="13">
        <v>760</v>
      </c>
      <c r="H153" s="45">
        <v>512</v>
      </c>
    </row>
    <row r="154" spans="1:8">
      <c r="A154" s="3"/>
      <c r="B154" s="67" t="s">
        <v>110</v>
      </c>
      <c r="C154" s="68">
        <v>3929</v>
      </c>
      <c r="D154" s="68">
        <v>3929</v>
      </c>
      <c r="E154" s="68">
        <v>227.3</v>
      </c>
      <c r="F154" s="68">
        <v>1810.7</v>
      </c>
      <c r="G154" s="68">
        <v>1098</v>
      </c>
      <c r="H154" s="64">
        <v>793</v>
      </c>
    </row>
    <row r="155" spans="1:8">
      <c r="A155" s="3"/>
      <c r="B155" s="67" t="s">
        <v>111</v>
      </c>
      <c r="C155" s="68">
        <v>7823</v>
      </c>
      <c r="D155" s="68">
        <v>7823</v>
      </c>
      <c r="E155" s="68">
        <v>1679.8</v>
      </c>
      <c r="F155" s="68">
        <v>2028.5</v>
      </c>
      <c r="G155" s="68">
        <v>2028.5</v>
      </c>
      <c r="H155" s="64">
        <v>2086.1999999999998</v>
      </c>
    </row>
    <row r="156" spans="1:8">
      <c r="A156" s="3"/>
      <c r="B156" s="67" t="s">
        <v>112</v>
      </c>
      <c r="C156" s="68">
        <v>480</v>
      </c>
      <c r="D156" s="68">
        <v>480</v>
      </c>
      <c r="E156" s="68">
        <v>63</v>
      </c>
      <c r="F156" s="68">
        <v>167</v>
      </c>
      <c r="G156" s="68">
        <v>150</v>
      </c>
      <c r="H156" s="64">
        <v>100</v>
      </c>
    </row>
    <row r="157" spans="1:8">
      <c r="A157" s="3"/>
      <c r="B157" s="67" t="s">
        <v>113</v>
      </c>
      <c r="C157" s="68">
        <v>776</v>
      </c>
      <c r="D157" s="68">
        <v>776</v>
      </c>
      <c r="E157" s="68">
        <v>220.7</v>
      </c>
      <c r="F157" s="68">
        <v>232.69</v>
      </c>
      <c r="G157" s="68">
        <v>174.13</v>
      </c>
      <c r="H157" s="64">
        <v>148.47999999999999</v>
      </c>
    </row>
    <row r="158" spans="1:8">
      <c r="A158" s="3"/>
      <c r="B158" s="67" t="s">
        <v>114</v>
      </c>
      <c r="C158" s="68">
        <v>733</v>
      </c>
      <c r="D158" s="68">
        <v>733</v>
      </c>
      <c r="E158" s="68">
        <v>207</v>
      </c>
      <c r="F158" s="68">
        <v>270</v>
      </c>
      <c r="G158" s="68">
        <v>120</v>
      </c>
      <c r="H158" s="64">
        <v>136</v>
      </c>
    </row>
    <row r="159" spans="1:8">
      <c r="A159" s="3"/>
      <c r="B159" s="67" t="s">
        <v>115</v>
      </c>
      <c r="C159" s="68">
        <v>1155</v>
      </c>
      <c r="D159" s="68">
        <v>1155</v>
      </c>
      <c r="E159" s="68">
        <v>265</v>
      </c>
      <c r="F159" s="68">
        <v>305.95999999999998</v>
      </c>
      <c r="G159" s="68">
        <v>285.55</v>
      </c>
      <c r="H159" s="64">
        <v>298.49</v>
      </c>
    </row>
    <row r="160" spans="1:8">
      <c r="A160" s="3"/>
      <c r="B160" s="67" t="s">
        <v>116</v>
      </c>
      <c r="C160" s="68">
        <v>1586</v>
      </c>
      <c r="D160" s="68">
        <v>1586</v>
      </c>
      <c r="E160" s="68">
        <v>296.5</v>
      </c>
      <c r="F160" s="68">
        <v>722.95</v>
      </c>
      <c r="G160" s="68">
        <v>318.8</v>
      </c>
      <c r="H160" s="64">
        <v>247.75</v>
      </c>
    </row>
    <row r="161" spans="1:8">
      <c r="A161" s="4">
        <v>10</v>
      </c>
      <c r="B161" s="16" t="s">
        <v>16</v>
      </c>
      <c r="C161" s="12">
        <f t="shared" ref="C161:H161" si="44">C162+C163+C165+C164</f>
        <v>18827</v>
      </c>
      <c r="D161" s="12">
        <f t="shared" si="44"/>
        <v>18827</v>
      </c>
      <c r="E161" s="12">
        <f t="shared" si="44"/>
        <v>4298</v>
      </c>
      <c r="F161" s="12">
        <f t="shared" si="44"/>
        <v>5577.83</v>
      </c>
      <c r="G161" s="12">
        <f t="shared" si="44"/>
        <v>4806.2</v>
      </c>
      <c r="H161" s="12">
        <f t="shared" si="44"/>
        <v>4144.9699999999993</v>
      </c>
    </row>
    <row r="162" spans="1:8">
      <c r="A162" s="3"/>
      <c r="B162" s="10" t="s">
        <v>37</v>
      </c>
      <c r="C162" s="13">
        <v>3133</v>
      </c>
      <c r="D162" s="13">
        <v>3133</v>
      </c>
      <c r="E162" s="13">
        <v>857</v>
      </c>
      <c r="F162" s="13">
        <v>761.5</v>
      </c>
      <c r="G162" s="13">
        <v>761.5</v>
      </c>
      <c r="H162" s="45">
        <v>753</v>
      </c>
    </row>
    <row r="163" spans="1:8">
      <c r="A163" s="3"/>
      <c r="B163" s="10" t="s">
        <v>38</v>
      </c>
      <c r="C163" s="13">
        <v>13373</v>
      </c>
      <c r="D163" s="13">
        <v>13373</v>
      </c>
      <c r="E163" s="13">
        <v>2365</v>
      </c>
      <c r="F163" s="13">
        <v>4122.33</v>
      </c>
      <c r="G163" s="13">
        <v>3493.7</v>
      </c>
      <c r="H163" s="45">
        <v>3391.97</v>
      </c>
    </row>
    <row r="164" spans="1:8">
      <c r="A164" s="3"/>
      <c r="B164" s="10" t="s">
        <v>84</v>
      </c>
      <c r="C164" s="13">
        <v>2345</v>
      </c>
      <c r="D164" s="13">
        <v>2345</v>
      </c>
      <c r="E164" s="13">
        <v>1100</v>
      </c>
      <c r="F164" s="13">
        <v>694</v>
      </c>
      <c r="G164" s="13">
        <v>551</v>
      </c>
      <c r="H164" s="45">
        <v>0</v>
      </c>
    </row>
    <row r="165" spans="1:8">
      <c r="A165" s="3"/>
      <c r="B165" s="10" t="s">
        <v>48</v>
      </c>
      <c r="C165" s="13">
        <v>-24</v>
      </c>
      <c r="D165" s="13">
        <v>-24</v>
      </c>
      <c r="E165" s="13">
        <v>-24</v>
      </c>
      <c r="F165" s="13">
        <v>0</v>
      </c>
      <c r="G165" s="13">
        <v>0</v>
      </c>
      <c r="H165" s="45">
        <v>0</v>
      </c>
    </row>
    <row r="166" spans="1:8">
      <c r="A166" s="3"/>
      <c r="B166" s="67" t="s">
        <v>117</v>
      </c>
      <c r="C166" s="68">
        <v>1323</v>
      </c>
      <c r="D166" s="68">
        <v>1323</v>
      </c>
      <c r="E166" s="68">
        <v>50</v>
      </c>
      <c r="F166" s="68">
        <v>350</v>
      </c>
      <c r="G166" s="68">
        <v>826</v>
      </c>
      <c r="H166" s="64">
        <v>97</v>
      </c>
    </row>
    <row r="167" spans="1:8">
      <c r="A167" s="3"/>
      <c r="B167" s="67" t="s">
        <v>118</v>
      </c>
      <c r="C167" s="68">
        <v>5500</v>
      </c>
      <c r="D167" s="68">
        <v>5500</v>
      </c>
      <c r="E167" s="68">
        <v>1777.8</v>
      </c>
      <c r="F167" s="68">
        <v>1312.2</v>
      </c>
      <c r="G167" s="68">
        <v>900</v>
      </c>
      <c r="H167" s="64">
        <v>1510</v>
      </c>
    </row>
    <row r="168" spans="1:8">
      <c r="A168" s="3"/>
      <c r="B168" s="67" t="s">
        <v>119</v>
      </c>
      <c r="C168" s="68">
        <v>12004</v>
      </c>
      <c r="D168" s="68">
        <v>12004</v>
      </c>
      <c r="E168" s="68">
        <v>2470.1999999999998</v>
      </c>
      <c r="F168" s="68">
        <v>3915.63</v>
      </c>
      <c r="G168" s="68">
        <v>3080.2</v>
      </c>
      <c r="H168" s="64">
        <v>2537.9699999999998</v>
      </c>
    </row>
    <row r="169" spans="1:8">
      <c r="A169" s="4">
        <v>11</v>
      </c>
      <c r="B169" s="16" t="s">
        <v>15</v>
      </c>
      <c r="C169" s="12">
        <f>C171+C172</f>
        <v>3512</v>
      </c>
      <c r="D169" s="12">
        <f>D171+D172+D170</f>
        <v>3512</v>
      </c>
      <c r="E169" s="12">
        <f>E171+E172+E170</f>
        <v>750</v>
      </c>
      <c r="F169" s="12">
        <f>F171+F172+F170</f>
        <v>900</v>
      </c>
      <c r="G169" s="12">
        <f>G171+G172+G170</f>
        <v>1012</v>
      </c>
      <c r="H169" s="12">
        <f>H171+H172+H170</f>
        <v>850</v>
      </c>
    </row>
    <row r="170" spans="1:8">
      <c r="A170" s="4"/>
      <c r="B170" s="10" t="s">
        <v>37</v>
      </c>
      <c r="C170" s="59">
        <v>0</v>
      </c>
      <c r="D170" s="59">
        <v>1207.5</v>
      </c>
      <c r="E170" s="59">
        <v>0</v>
      </c>
      <c r="F170" s="59">
        <v>402.5</v>
      </c>
      <c r="G170" s="59">
        <v>402.5</v>
      </c>
      <c r="H170" s="59">
        <v>402.5</v>
      </c>
    </row>
    <row r="171" spans="1:8">
      <c r="A171" s="3"/>
      <c r="B171" s="10" t="s">
        <v>38</v>
      </c>
      <c r="C171" s="13">
        <v>3412</v>
      </c>
      <c r="D171" s="13">
        <v>2204.5</v>
      </c>
      <c r="E171" s="13">
        <v>650</v>
      </c>
      <c r="F171" s="13">
        <v>497.5</v>
      </c>
      <c r="G171" s="13">
        <v>609.5</v>
      </c>
      <c r="H171" s="45">
        <v>447.5</v>
      </c>
    </row>
    <row r="172" spans="1:8">
      <c r="A172" s="3"/>
      <c r="B172" s="194" t="s">
        <v>256</v>
      </c>
      <c r="C172" s="13">
        <v>100</v>
      </c>
      <c r="D172" s="13">
        <v>100</v>
      </c>
      <c r="E172" s="13">
        <v>100</v>
      </c>
      <c r="F172" s="13">
        <v>0</v>
      </c>
      <c r="G172" s="13">
        <v>0</v>
      </c>
      <c r="H172" s="45">
        <v>0</v>
      </c>
    </row>
    <row r="173" spans="1:8">
      <c r="A173" s="3"/>
      <c r="B173" s="67" t="s">
        <v>120</v>
      </c>
      <c r="C173" s="68">
        <v>3300</v>
      </c>
      <c r="D173" s="68">
        <v>3300</v>
      </c>
      <c r="E173" s="68">
        <v>750</v>
      </c>
      <c r="F173" s="68">
        <v>900</v>
      </c>
      <c r="G173" s="68">
        <v>900</v>
      </c>
      <c r="H173" s="64">
        <v>750</v>
      </c>
    </row>
    <row r="174" spans="1:8">
      <c r="A174" s="3"/>
      <c r="B174" s="67" t="s">
        <v>121</v>
      </c>
      <c r="C174" s="68">
        <v>212</v>
      </c>
      <c r="D174" s="68">
        <v>212</v>
      </c>
      <c r="E174" s="68">
        <v>0</v>
      </c>
      <c r="F174" s="68">
        <v>0</v>
      </c>
      <c r="G174" s="68">
        <v>112</v>
      </c>
      <c r="H174" s="64">
        <v>100</v>
      </c>
    </row>
    <row r="175" spans="1:8">
      <c r="A175" s="4">
        <v>12</v>
      </c>
      <c r="B175" s="16" t="s">
        <v>14</v>
      </c>
      <c r="C175" s="12">
        <f t="shared" ref="C175:H175" si="45">C176</f>
        <v>3907</v>
      </c>
      <c r="D175" s="12">
        <f t="shared" si="45"/>
        <v>3907</v>
      </c>
      <c r="E175" s="12">
        <f t="shared" si="45"/>
        <v>931.4</v>
      </c>
      <c r="F175" s="12">
        <f t="shared" si="45"/>
        <v>950.6</v>
      </c>
      <c r="G175" s="12">
        <f t="shared" si="45"/>
        <v>138</v>
      </c>
      <c r="H175" s="12">
        <f t="shared" si="45"/>
        <v>1887</v>
      </c>
    </row>
    <row r="176" spans="1:8">
      <c r="A176" s="4"/>
      <c r="B176" s="16" t="s">
        <v>79</v>
      </c>
      <c r="C176" s="57">
        <v>3907</v>
      </c>
      <c r="D176" s="57">
        <v>3907</v>
      </c>
      <c r="E176" s="57">
        <v>931.4</v>
      </c>
      <c r="F176" s="57">
        <v>950.6</v>
      </c>
      <c r="G176" s="33">
        <v>138</v>
      </c>
      <c r="H176" s="45">
        <v>1887</v>
      </c>
    </row>
    <row r="177" spans="1:8">
      <c r="A177" s="4"/>
      <c r="B177" s="66" t="s">
        <v>122</v>
      </c>
      <c r="C177" s="65">
        <v>1602</v>
      </c>
      <c r="D177" s="65">
        <v>1602</v>
      </c>
      <c r="E177" s="65">
        <v>801.4</v>
      </c>
      <c r="F177" s="65">
        <v>800.6</v>
      </c>
      <c r="G177" s="68">
        <v>0</v>
      </c>
      <c r="H177" s="64">
        <v>0</v>
      </c>
    </row>
    <row r="178" spans="1:8">
      <c r="A178" s="4"/>
      <c r="B178" s="66" t="s">
        <v>251</v>
      </c>
      <c r="C178" s="65">
        <v>138</v>
      </c>
      <c r="D178" s="65">
        <v>138</v>
      </c>
      <c r="E178" s="65">
        <v>0</v>
      </c>
      <c r="F178" s="65">
        <v>0</v>
      </c>
      <c r="G178" s="68">
        <v>0</v>
      </c>
      <c r="H178" s="64">
        <v>138</v>
      </c>
    </row>
    <row r="179" spans="1:8">
      <c r="A179" s="4"/>
      <c r="B179" s="66" t="s">
        <v>252</v>
      </c>
      <c r="C179" s="65">
        <v>2167</v>
      </c>
      <c r="D179" s="65">
        <v>2167</v>
      </c>
      <c r="E179" s="65">
        <v>130</v>
      </c>
      <c r="F179" s="65">
        <v>150</v>
      </c>
      <c r="G179" s="68">
        <v>138</v>
      </c>
      <c r="H179" s="64">
        <v>1749</v>
      </c>
    </row>
    <row r="180" spans="1:8">
      <c r="A180" s="4">
        <v>13</v>
      </c>
      <c r="B180" s="16" t="s">
        <v>13</v>
      </c>
      <c r="C180" s="12">
        <f t="shared" ref="C180:H180" si="46">C181+C184</f>
        <v>28860</v>
      </c>
      <c r="D180" s="12">
        <f t="shared" si="46"/>
        <v>28860</v>
      </c>
      <c r="E180" s="12">
        <f t="shared" si="46"/>
        <v>8452</v>
      </c>
      <c r="F180" s="12">
        <f t="shared" si="46"/>
        <v>11000</v>
      </c>
      <c r="G180" s="12">
        <f t="shared" si="46"/>
        <v>1880</v>
      </c>
      <c r="H180" s="12">
        <f t="shared" si="46"/>
        <v>7528</v>
      </c>
    </row>
    <row r="181" spans="1:8">
      <c r="A181" s="3"/>
      <c r="B181" s="10" t="s">
        <v>46</v>
      </c>
      <c r="C181" s="13">
        <v>28426</v>
      </c>
      <c r="D181" s="13">
        <v>28426</v>
      </c>
      <c r="E181" s="13">
        <v>8450</v>
      </c>
      <c r="F181" s="13">
        <v>10850</v>
      </c>
      <c r="G181" s="13">
        <v>1700</v>
      </c>
      <c r="H181" s="45">
        <v>7426</v>
      </c>
    </row>
    <row r="182" spans="1:8">
      <c r="A182" s="3"/>
      <c r="B182" s="193" t="s">
        <v>253</v>
      </c>
      <c r="C182" s="13">
        <v>17426</v>
      </c>
      <c r="D182" s="13">
        <v>17426</v>
      </c>
      <c r="E182" s="13">
        <v>6729</v>
      </c>
      <c r="F182" s="13">
        <v>5771</v>
      </c>
      <c r="G182" s="13">
        <v>1000</v>
      </c>
      <c r="H182" s="45">
        <v>3926</v>
      </c>
    </row>
    <row r="183" spans="1:8">
      <c r="A183" s="3"/>
      <c r="B183" s="193" t="s">
        <v>254</v>
      </c>
      <c r="C183" s="13">
        <v>11000</v>
      </c>
      <c r="D183" s="13">
        <v>11000</v>
      </c>
      <c r="E183" s="13">
        <v>1721</v>
      </c>
      <c r="F183" s="13">
        <v>5079</v>
      </c>
      <c r="G183" s="13">
        <v>700</v>
      </c>
      <c r="H183" s="45">
        <v>3500</v>
      </c>
    </row>
    <row r="184" spans="1:8">
      <c r="A184" s="3"/>
      <c r="B184" s="10" t="s">
        <v>84</v>
      </c>
      <c r="C184" s="13">
        <v>434</v>
      </c>
      <c r="D184" s="13">
        <v>434</v>
      </c>
      <c r="E184" s="13">
        <v>2</v>
      </c>
      <c r="F184" s="13">
        <v>150</v>
      </c>
      <c r="G184" s="13">
        <v>180</v>
      </c>
      <c r="H184" s="45">
        <v>102</v>
      </c>
    </row>
    <row r="185" spans="1:8">
      <c r="A185" s="3"/>
      <c r="B185" s="67" t="s">
        <v>123</v>
      </c>
      <c r="C185" s="68">
        <v>28860</v>
      </c>
      <c r="D185" s="68">
        <v>28860</v>
      </c>
      <c r="E185" s="68">
        <v>8452</v>
      </c>
      <c r="F185" s="68">
        <v>11000</v>
      </c>
      <c r="G185" s="68">
        <v>1880</v>
      </c>
      <c r="H185" s="64">
        <v>7528</v>
      </c>
    </row>
    <row r="186" spans="1:8">
      <c r="A186" s="4">
        <v>14</v>
      </c>
      <c r="B186" s="17" t="s">
        <v>12</v>
      </c>
      <c r="C186" s="18">
        <v>30</v>
      </c>
      <c r="D186" s="18">
        <v>30</v>
      </c>
      <c r="E186" s="18">
        <v>11</v>
      </c>
      <c r="F186" s="18">
        <v>5</v>
      </c>
      <c r="G186" s="18">
        <v>10</v>
      </c>
      <c r="H186" s="18">
        <v>4</v>
      </c>
    </row>
    <row r="187" spans="1:8">
      <c r="A187" s="4"/>
      <c r="B187" s="10" t="s">
        <v>38</v>
      </c>
      <c r="C187" s="46">
        <v>30</v>
      </c>
      <c r="D187" s="46">
        <v>30</v>
      </c>
      <c r="E187" s="46">
        <v>11</v>
      </c>
      <c r="F187" s="46">
        <v>5</v>
      </c>
      <c r="G187" s="46">
        <v>10</v>
      </c>
      <c r="H187" s="46">
        <v>4</v>
      </c>
    </row>
    <row r="188" spans="1:8">
      <c r="A188" s="4">
        <v>15</v>
      </c>
      <c r="B188" s="17" t="s">
        <v>11</v>
      </c>
      <c r="C188" s="18">
        <f t="shared" ref="C188:H188" si="47">C189+C190+C191+C192</f>
        <v>3193</v>
      </c>
      <c r="D188" s="18">
        <f t="shared" si="47"/>
        <v>3193</v>
      </c>
      <c r="E188" s="18">
        <f t="shared" si="47"/>
        <v>79.04000000000002</v>
      </c>
      <c r="F188" s="18">
        <f t="shared" si="47"/>
        <v>2081</v>
      </c>
      <c r="G188" s="18">
        <f t="shared" si="47"/>
        <v>545.6</v>
      </c>
      <c r="H188" s="18">
        <f t="shared" si="47"/>
        <v>487.36</v>
      </c>
    </row>
    <row r="189" spans="1:8">
      <c r="A189" s="3"/>
      <c r="B189" s="10" t="s">
        <v>37</v>
      </c>
      <c r="C189" s="19">
        <v>470</v>
      </c>
      <c r="D189" s="19">
        <v>470</v>
      </c>
      <c r="E189" s="19">
        <v>126</v>
      </c>
      <c r="F189" s="19">
        <v>119</v>
      </c>
      <c r="G189" s="19">
        <v>117.6</v>
      </c>
      <c r="H189" s="45">
        <v>107.4</v>
      </c>
    </row>
    <row r="190" spans="1:8">
      <c r="A190" s="3"/>
      <c r="B190" s="10" t="s">
        <v>38</v>
      </c>
      <c r="C190" s="19">
        <v>1465.96</v>
      </c>
      <c r="D190" s="19">
        <v>1465.96</v>
      </c>
      <c r="E190" s="19">
        <v>289</v>
      </c>
      <c r="F190" s="19">
        <v>421</v>
      </c>
      <c r="G190" s="19">
        <v>418</v>
      </c>
      <c r="H190" s="45">
        <v>337.96</v>
      </c>
    </row>
    <row r="191" spans="1:8">
      <c r="A191" s="3"/>
      <c r="B191" s="10" t="s">
        <v>84</v>
      </c>
      <c r="C191" s="19">
        <v>1593</v>
      </c>
      <c r="D191" s="19">
        <v>1593</v>
      </c>
      <c r="E191" s="19">
        <v>0</v>
      </c>
      <c r="F191" s="19">
        <v>1541</v>
      </c>
      <c r="G191" s="19">
        <v>10</v>
      </c>
      <c r="H191" s="45">
        <v>42</v>
      </c>
    </row>
    <row r="192" spans="1:8">
      <c r="A192" s="3"/>
      <c r="B192" s="10" t="s">
        <v>48</v>
      </c>
      <c r="C192" s="19">
        <v>-335.96</v>
      </c>
      <c r="D192" s="19">
        <v>-335.96</v>
      </c>
      <c r="E192" s="19">
        <v>-335.96</v>
      </c>
      <c r="F192" s="19">
        <v>0</v>
      </c>
      <c r="G192" s="19">
        <v>0</v>
      </c>
      <c r="H192" s="45">
        <v>0</v>
      </c>
    </row>
    <row r="193" spans="1:8">
      <c r="A193" s="3"/>
      <c r="B193" s="67" t="s">
        <v>124</v>
      </c>
      <c r="C193" s="19">
        <v>3193</v>
      </c>
      <c r="D193" s="19">
        <v>3193</v>
      </c>
      <c r="E193" s="19">
        <v>79.040000000000006</v>
      </c>
      <c r="F193" s="19">
        <v>2081</v>
      </c>
      <c r="G193" s="19">
        <v>545.6</v>
      </c>
      <c r="H193" s="45">
        <v>487.36</v>
      </c>
    </row>
    <row r="194" spans="1:8">
      <c r="A194" s="23" t="s">
        <v>10</v>
      </c>
      <c r="B194" s="23" t="s">
        <v>9</v>
      </c>
      <c r="C194" s="24">
        <f t="shared" ref="C194:H194" si="48">C92+C97+C104+C107+C110+C117+C129+C135+C148+C161+C169+C175+C180+C186+C188</f>
        <v>158850</v>
      </c>
      <c r="D194" s="24">
        <f t="shared" si="48"/>
        <v>161301</v>
      </c>
      <c r="E194" s="24">
        <f t="shared" si="48"/>
        <v>42233.060000000005</v>
      </c>
      <c r="F194" s="24">
        <f t="shared" si="48"/>
        <v>49947</v>
      </c>
      <c r="G194" s="24">
        <f t="shared" si="48"/>
        <v>32888</v>
      </c>
      <c r="H194" s="24">
        <f t="shared" si="48"/>
        <v>36232.94</v>
      </c>
    </row>
    <row r="195" spans="1:8">
      <c r="A195" s="4" t="s">
        <v>8</v>
      </c>
      <c r="B195" s="4" t="s">
        <v>7</v>
      </c>
      <c r="C195" s="15">
        <f t="shared" ref="C195:H195" si="49">C91-C194</f>
        <v>0</v>
      </c>
      <c r="D195" s="15">
        <f t="shared" si="49"/>
        <v>0</v>
      </c>
      <c r="E195" s="15">
        <f t="shared" si="49"/>
        <v>0</v>
      </c>
      <c r="F195" s="15">
        <f t="shared" si="49"/>
        <v>0</v>
      </c>
      <c r="G195" s="15">
        <f t="shared" si="49"/>
        <v>0</v>
      </c>
      <c r="H195" s="15">
        <f t="shared" si="49"/>
        <v>0</v>
      </c>
    </row>
    <row r="196" spans="1:8">
      <c r="A196" s="23" t="s">
        <v>70</v>
      </c>
      <c r="B196" s="23" t="s">
        <v>69</v>
      </c>
      <c r="C196" s="24">
        <f t="shared" ref="C196:H196" si="50">C197+C198+C199+C200+C201+C202+C204+C205+C206+C207+C209+C203+C208</f>
        <v>158850</v>
      </c>
      <c r="D196" s="24">
        <f t="shared" si="50"/>
        <v>161301.00000000003</v>
      </c>
      <c r="E196" s="24">
        <f t="shared" si="50"/>
        <v>42233.060000000012</v>
      </c>
      <c r="F196" s="24">
        <f t="shared" si="50"/>
        <v>49947</v>
      </c>
      <c r="G196" s="24">
        <f t="shared" si="50"/>
        <v>32888</v>
      </c>
      <c r="H196" s="24">
        <f t="shared" si="50"/>
        <v>36232.939999999988</v>
      </c>
    </row>
    <row r="197" spans="1:8">
      <c r="A197" s="3">
        <v>1</v>
      </c>
      <c r="B197" s="2" t="s">
        <v>6</v>
      </c>
      <c r="C197" s="15">
        <f>C93+C111+C118+C136+C149+C162+C189+C130</f>
        <v>73329</v>
      </c>
      <c r="D197" s="15">
        <f>D93+D111+D118+D136+D149+D162+D189+D130+D170</f>
        <v>76987.5</v>
      </c>
      <c r="E197" s="15">
        <f>E93+E111+E118+E136+E149+E162+E189+E130+E170</f>
        <v>20548.100000000002</v>
      </c>
      <c r="F197" s="15">
        <f>F93+F111+F118+F136+F149+F162+F189+F130+F170</f>
        <v>21242.27</v>
      </c>
      <c r="G197" s="15">
        <f>G93+G111+G118+G136+G149+G162+G189+G130+G170</f>
        <v>18475.679999999997</v>
      </c>
      <c r="H197" s="15">
        <f>H93+H111+H118+H136+H149+H162+H189+H130+H170</f>
        <v>16721.449999999997</v>
      </c>
    </row>
    <row r="198" spans="1:8">
      <c r="A198" s="3">
        <v>2</v>
      </c>
      <c r="B198" s="2" t="s">
        <v>5</v>
      </c>
      <c r="C198" s="15">
        <f t="shared" ref="C198:H198" si="51">C94+C112+C119+C137+C150+C163+C171+C186+C190+C131</f>
        <v>31749.96</v>
      </c>
      <c r="D198" s="15">
        <f t="shared" si="51"/>
        <v>30550.559999999998</v>
      </c>
      <c r="E198" s="15">
        <f t="shared" si="51"/>
        <v>7515</v>
      </c>
      <c r="F198" s="15">
        <f t="shared" si="51"/>
        <v>8307.16</v>
      </c>
      <c r="G198" s="15">
        <f t="shared" si="51"/>
        <v>7437.79</v>
      </c>
      <c r="H198" s="15">
        <f t="shared" si="51"/>
        <v>7290.61</v>
      </c>
    </row>
    <row r="199" spans="1:8">
      <c r="A199" s="3">
        <v>3</v>
      </c>
      <c r="B199" s="2" t="s">
        <v>73</v>
      </c>
      <c r="C199" s="15">
        <f t="shared" ref="C199:H199" si="52">C104</f>
        <v>3210</v>
      </c>
      <c r="D199" s="15">
        <f t="shared" si="52"/>
        <v>3210</v>
      </c>
      <c r="E199" s="15">
        <f t="shared" si="52"/>
        <v>1170</v>
      </c>
      <c r="F199" s="15">
        <f t="shared" si="52"/>
        <v>1200</v>
      </c>
      <c r="G199" s="15">
        <f t="shared" si="52"/>
        <v>830</v>
      </c>
      <c r="H199" s="15">
        <f t="shared" si="52"/>
        <v>10</v>
      </c>
    </row>
    <row r="200" spans="1:8">
      <c r="A200" s="3">
        <v>4</v>
      </c>
      <c r="B200" s="2" t="s">
        <v>4</v>
      </c>
      <c r="C200" s="15">
        <f t="shared" ref="C200:H200" si="53">C181</f>
        <v>28426</v>
      </c>
      <c r="D200" s="15">
        <f t="shared" si="53"/>
        <v>28426</v>
      </c>
      <c r="E200" s="15">
        <f t="shared" si="53"/>
        <v>8450</v>
      </c>
      <c r="F200" s="15">
        <f t="shared" si="53"/>
        <v>10850</v>
      </c>
      <c r="G200" s="15">
        <f t="shared" si="53"/>
        <v>1700</v>
      </c>
      <c r="H200" s="15">
        <f t="shared" si="53"/>
        <v>7426</v>
      </c>
    </row>
    <row r="201" spans="1:8">
      <c r="A201" s="3">
        <v>5</v>
      </c>
      <c r="B201" s="2" t="s">
        <v>126</v>
      </c>
      <c r="C201" s="15">
        <f t="shared" ref="C201:H201" si="54">C99</f>
        <v>100</v>
      </c>
      <c r="D201" s="15">
        <f t="shared" si="54"/>
        <v>16.48</v>
      </c>
      <c r="E201" s="15">
        <f t="shared" si="54"/>
        <v>0</v>
      </c>
      <c r="F201" s="15">
        <f t="shared" si="54"/>
        <v>0</v>
      </c>
      <c r="G201" s="15">
        <f t="shared" si="54"/>
        <v>0</v>
      </c>
      <c r="H201" s="15">
        <f t="shared" si="54"/>
        <v>16.48</v>
      </c>
    </row>
    <row r="202" spans="1:8">
      <c r="A202" s="3">
        <v>6</v>
      </c>
      <c r="B202" s="2" t="s">
        <v>3</v>
      </c>
      <c r="C202" s="15">
        <f t="shared" ref="C202:H202" si="55">C98+C108+C113+C138+C151</f>
        <v>6552</v>
      </c>
      <c r="D202" s="15">
        <f t="shared" si="55"/>
        <v>6627.42</v>
      </c>
      <c r="E202" s="15">
        <f t="shared" si="55"/>
        <v>1832.47</v>
      </c>
      <c r="F202" s="15">
        <f t="shared" si="55"/>
        <v>1900.42</v>
      </c>
      <c r="G202" s="15">
        <f t="shared" si="55"/>
        <v>1549.53</v>
      </c>
      <c r="H202" s="15">
        <f t="shared" si="55"/>
        <v>1345</v>
      </c>
    </row>
    <row r="203" spans="1:8">
      <c r="A203" s="3">
        <v>7</v>
      </c>
      <c r="B203" s="2" t="s">
        <v>250</v>
      </c>
      <c r="C203" s="15">
        <f t="shared" ref="C203:H203" si="56">C152</f>
        <v>3077</v>
      </c>
      <c r="D203" s="15">
        <f t="shared" si="56"/>
        <v>3077</v>
      </c>
      <c r="E203" s="15">
        <f t="shared" si="56"/>
        <v>0</v>
      </c>
      <c r="F203" s="15">
        <f t="shared" si="56"/>
        <v>1540</v>
      </c>
      <c r="G203" s="15">
        <f t="shared" si="56"/>
        <v>864</v>
      </c>
      <c r="H203" s="15">
        <f t="shared" si="56"/>
        <v>673</v>
      </c>
    </row>
    <row r="204" spans="1:8">
      <c r="A204" s="3">
        <v>8</v>
      </c>
      <c r="B204" s="2" t="s">
        <v>1</v>
      </c>
      <c r="C204" s="15">
        <f t="shared" ref="C204:H204" si="57">C120+C132+C153</f>
        <v>3178</v>
      </c>
      <c r="D204" s="15">
        <f t="shared" si="57"/>
        <v>3178</v>
      </c>
      <c r="E204" s="15">
        <f t="shared" si="57"/>
        <v>732.65</v>
      </c>
      <c r="F204" s="15">
        <f t="shared" si="57"/>
        <v>1049.1500000000001</v>
      </c>
      <c r="G204" s="15">
        <f t="shared" si="57"/>
        <v>805</v>
      </c>
      <c r="H204" s="15">
        <f t="shared" si="57"/>
        <v>591.20000000000005</v>
      </c>
    </row>
    <row r="205" spans="1:8">
      <c r="A205" s="3">
        <v>9</v>
      </c>
      <c r="B205" s="2" t="s">
        <v>0</v>
      </c>
      <c r="C205" s="15">
        <f t="shared" ref="C205:H205" si="58">C121+C139</f>
        <v>181</v>
      </c>
      <c r="D205" s="15">
        <f t="shared" si="58"/>
        <v>181</v>
      </c>
      <c r="E205" s="15">
        <f t="shared" si="58"/>
        <v>24.9</v>
      </c>
      <c r="F205" s="15">
        <f t="shared" si="58"/>
        <v>81.900000000000006</v>
      </c>
      <c r="G205" s="15">
        <f t="shared" si="58"/>
        <v>6.5</v>
      </c>
      <c r="H205" s="15">
        <f t="shared" si="58"/>
        <v>67.7</v>
      </c>
    </row>
    <row r="206" spans="1:8">
      <c r="A206" s="3">
        <v>10</v>
      </c>
      <c r="B206" s="2" t="s">
        <v>43</v>
      </c>
      <c r="C206" s="15">
        <f t="shared" ref="C206:H206" si="59">C176+C102</f>
        <v>4107</v>
      </c>
      <c r="D206" s="15">
        <f t="shared" si="59"/>
        <v>4107</v>
      </c>
      <c r="E206" s="15">
        <f t="shared" si="59"/>
        <v>931.4</v>
      </c>
      <c r="F206" s="15">
        <f t="shared" si="59"/>
        <v>1050.5999999999999</v>
      </c>
      <c r="G206" s="15">
        <f t="shared" si="59"/>
        <v>238</v>
      </c>
      <c r="H206" s="15">
        <f t="shared" si="59"/>
        <v>1887</v>
      </c>
    </row>
    <row r="207" spans="1:8">
      <c r="A207" s="3">
        <v>11</v>
      </c>
      <c r="B207" s="2" t="s">
        <v>40</v>
      </c>
      <c r="C207" s="15">
        <f t="shared" ref="C207:H207" si="60">C122+C140+C164+C191+C184+C114</f>
        <v>5224</v>
      </c>
      <c r="D207" s="15">
        <f t="shared" si="60"/>
        <v>5224</v>
      </c>
      <c r="E207" s="15">
        <f t="shared" si="60"/>
        <v>1299</v>
      </c>
      <c r="F207" s="15">
        <f t="shared" si="60"/>
        <v>2730</v>
      </c>
      <c r="G207" s="15">
        <f t="shared" si="60"/>
        <v>986</v>
      </c>
      <c r="H207" s="15">
        <f t="shared" si="60"/>
        <v>209</v>
      </c>
    </row>
    <row r="208" spans="1:8">
      <c r="A208" s="3">
        <v>12</v>
      </c>
      <c r="B208" s="2" t="s">
        <v>255</v>
      </c>
      <c r="C208" s="15">
        <f t="shared" ref="C208:H208" si="61">C172</f>
        <v>100</v>
      </c>
      <c r="D208" s="15">
        <f t="shared" si="61"/>
        <v>100</v>
      </c>
      <c r="E208" s="15">
        <f t="shared" si="61"/>
        <v>100</v>
      </c>
      <c r="F208" s="15">
        <f t="shared" si="61"/>
        <v>0</v>
      </c>
      <c r="G208" s="15">
        <f t="shared" si="61"/>
        <v>0</v>
      </c>
      <c r="H208" s="15">
        <f t="shared" si="61"/>
        <v>0</v>
      </c>
    </row>
    <row r="209" spans="1:8">
      <c r="A209" s="3">
        <v>13</v>
      </c>
      <c r="B209" s="1" t="s">
        <v>49</v>
      </c>
      <c r="C209" s="15">
        <f t="shared" ref="C209:H209" si="62">C95+C165+C192+C123</f>
        <v>-383.96</v>
      </c>
      <c r="D209" s="15">
        <f t="shared" si="62"/>
        <v>-383.96</v>
      </c>
      <c r="E209" s="15">
        <f t="shared" si="62"/>
        <v>-370.46</v>
      </c>
      <c r="F209" s="15">
        <f t="shared" si="62"/>
        <v>-4.5</v>
      </c>
      <c r="G209" s="15">
        <f t="shared" si="62"/>
        <v>-4.5</v>
      </c>
      <c r="H209" s="15">
        <f t="shared" si="62"/>
        <v>-4.5</v>
      </c>
    </row>
    <row r="211" spans="1:8">
      <c r="B211" s="22" t="s">
        <v>340</v>
      </c>
      <c r="C211" s="22"/>
      <c r="D211" s="22"/>
    </row>
    <row r="213" spans="1:8">
      <c r="A213" s="8" t="s">
        <v>36</v>
      </c>
      <c r="B213" s="52" t="s">
        <v>35</v>
      </c>
      <c r="C213" s="48" t="s">
        <v>71</v>
      </c>
      <c r="D213" s="48" t="s">
        <v>71</v>
      </c>
      <c r="E213" s="48" t="s">
        <v>71</v>
      </c>
      <c r="F213" s="48" t="s">
        <v>71</v>
      </c>
      <c r="G213" s="48" t="s">
        <v>71</v>
      </c>
      <c r="H213" s="60" t="s">
        <v>71</v>
      </c>
    </row>
    <row r="214" spans="1:8">
      <c r="A214" s="47" t="s">
        <v>32</v>
      </c>
      <c r="B214" s="53"/>
      <c r="C214" s="49" t="s">
        <v>77</v>
      </c>
      <c r="D214" s="49" t="s">
        <v>321</v>
      </c>
      <c r="E214" s="49" t="s">
        <v>85</v>
      </c>
      <c r="F214" s="49" t="s">
        <v>85</v>
      </c>
      <c r="G214" s="49" t="s">
        <v>85</v>
      </c>
      <c r="H214" s="61" t="s">
        <v>85</v>
      </c>
    </row>
    <row r="215" spans="1:8">
      <c r="A215" s="47"/>
      <c r="B215" s="53"/>
      <c r="C215" s="312" t="s">
        <v>339</v>
      </c>
      <c r="D215" s="49"/>
      <c r="E215" s="49" t="s">
        <v>26</v>
      </c>
      <c r="F215" s="49" t="s">
        <v>10</v>
      </c>
      <c r="G215" s="49" t="s">
        <v>8</v>
      </c>
      <c r="H215" s="61" t="s">
        <v>70</v>
      </c>
    </row>
    <row r="216" spans="1:8">
      <c r="A216" s="55"/>
      <c r="B216" s="54"/>
      <c r="C216" s="50" t="s">
        <v>245</v>
      </c>
      <c r="D216" s="50" t="s">
        <v>245</v>
      </c>
      <c r="E216" s="50" t="s">
        <v>245</v>
      </c>
      <c r="F216" s="50" t="s">
        <v>245</v>
      </c>
      <c r="G216" s="50" t="s">
        <v>245</v>
      </c>
      <c r="H216" s="50" t="s">
        <v>245</v>
      </c>
    </row>
    <row r="217" spans="1:8">
      <c r="A217" s="6" t="s">
        <v>31</v>
      </c>
      <c r="B217" s="6" t="s">
        <v>30</v>
      </c>
      <c r="C217" s="6">
        <v>1</v>
      </c>
      <c r="D217" s="6">
        <v>2</v>
      </c>
      <c r="E217" s="6">
        <v>2</v>
      </c>
      <c r="F217" s="6">
        <v>3</v>
      </c>
      <c r="G217" s="44">
        <v>4</v>
      </c>
      <c r="H217" s="51" t="s">
        <v>88</v>
      </c>
    </row>
    <row r="218" spans="1:8">
      <c r="A218" s="4">
        <v>1</v>
      </c>
      <c r="B218" s="16" t="s">
        <v>127</v>
      </c>
      <c r="C218" s="12">
        <f t="shared" ref="C218:H218" si="63">C219+C220+C221+C222+C223+C224+C225</f>
        <v>3880</v>
      </c>
      <c r="D218" s="12">
        <f t="shared" si="63"/>
        <v>3880</v>
      </c>
      <c r="E218" s="12">
        <f t="shared" si="63"/>
        <v>1217.43</v>
      </c>
      <c r="F218" s="12">
        <f t="shared" si="63"/>
        <v>858.99999999999989</v>
      </c>
      <c r="G218" s="12">
        <f t="shared" si="63"/>
        <v>841.77</v>
      </c>
      <c r="H218" s="12">
        <f t="shared" si="63"/>
        <v>961.80000000000007</v>
      </c>
    </row>
    <row r="219" spans="1:8">
      <c r="A219" s="3"/>
      <c r="B219" s="9" t="s">
        <v>55</v>
      </c>
      <c r="C219" s="11">
        <v>390</v>
      </c>
      <c r="D219" s="11">
        <v>390</v>
      </c>
      <c r="E219" s="11">
        <v>3</v>
      </c>
      <c r="F219" s="11">
        <v>79</v>
      </c>
      <c r="G219" s="11">
        <v>108</v>
      </c>
      <c r="H219" s="45">
        <v>200</v>
      </c>
    </row>
    <row r="220" spans="1:8">
      <c r="A220" s="3"/>
      <c r="B220" s="9" t="s">
        <v>56</v>
      </c>
      <c r="C220" s="11">
        <v>2400</v>
      </c>
      <c r="D220" s="11">
        <v>2400</v>
      </c>
      <c r="E220" s="11">
        <v>778</v>
      </c>
      <c r="F220" s="11">
        <v>543</v>
      </c>
      <c r="G220" s="11">
        <v>543</v>
      </c>
      <c r="H220" s="45">
        <v>536</v>
      </c>
    </row>
    <row r="221" spans="1:8">
      <c r="A221" s="3"/>
      <c r="B221" s="9" t="s">
        <v>128</v>
      </c>
      <c r="C221" s="11">
        <v>235</v>
      </c>
      <c r="D221" s="11">
        <v>235</v>
      </c>
      <c r="E221" s="11">
        <v>96.7</v>
      </c>
      <c r="F221" s="11">
        <v>50.3</v>
      </c>
      <c r="G221" s="11">
        <v>44</v>
      </c>
      <c r="H221" s="45">
        <v>44</v>
      </c>
    </row>
    <row r="222" spans="1:8">
      <c r="A222" s="3"/>
      <c r="B222" s="9" t="s">
        <v>129</v>
      </c>
      <c r="C222" s="11">
        <v>390</v>
      </c>
      <c r="D222" s="11">
        <v>390</v>
      </c>
      <c r="E222" s="11">
        <v>173.73</v>
      </c>
      <c r="F222" s="11">
        <v>71.900000000000006</v>
      </c>
      <c r="G222" s="11">
        <v>72.17</v>
      </c>
      <c r="H222" s="45">
        <v>72.2</v>
      </c>
    </row>
    <row r="223" spans="1:8">
      <c r="A223" s="3"/>
      <c r="B223" s="9" t="s">
        <v>130</v>
      </c>
      <c r="C223" s="11">
        <v>120</v>
      </c>
      <c r="D223" s="11">
        <v>120</v>
      </c>
      <c r="E223" s="11">
        <v>73</v>
      </c>
      <c r="F223" s="11">
        <v>31</v>
      </c>
      <c r="G223" s="11">
        <v>5</v>
      </c>
      <c r="H223" s="45">
        <v>11</v>
      </c>
    </row>
    <row r="224" spans="1:8">
      <c r="A224" s="3"/>
      <c r="B224" s="9" t="s">
        <v>131</v>
      </c>
      <c r="C224" s="11">
        <v>210</v>
      </c>
      <c r="D224" s="11">
        <v>210</v>
      </c>
      <c r="E224" s="11">
        <v>88</v>
      </c>
      <c r="F224" s="11">
        <v>53</v>
      </c>
      <c r="G224" s="11">
        <v>37.5</v>
      </c>
      <c r="H224" s="45">
        <v>31.5</v>
      </c>
    </row>
    <row r="225" spans="1:8">
      <c r="A225" s="3"/>
      <c r="B225" s="9" t="s">
        <v>132</v>
      </c>
      <c r="C225" s="11">
        <v>135</v>
      </c>
      <c r="D225" s="11">
        <v>135</v>
      </c>
      <c r="E225" s="11">
        <v>5</v>
      </c>
      <c r="F225" s="11">
        <v>30.8</v>
      </c>
      <c r="G225" s="11">
        <v>32.1</v>
      </c>
      <c r="H225" s="45">
        <v>67.099999999999994</v>
      </c>
    </row>
    <row r="226" spans="1:8">
      <c r="A226" s="4">
        <v>2</v>
      </c>
      <c r="B226" s="16" t="s">
        <v>133</v>
      </c>
      <c r="C226" s="12">
        <v>6532</v>
      </c>
      <c r="D226" s="12">
        <v>6607.42</v>
      </c>
      <c r="E226" s="12">
        <v>1825.97</v>
      </c>
      <c r="F226" s="12">
        <v>1894.42</v>
      </c>
      <c r="G226" s="12">
        <v>1544.03</v>
      </c>
      <c r="H226" s="12">
        <v>1343</v>
      </c>
    </row>
    <row r="227" spans="1:8">
      <c r="A227" s="23" t="s">
        <v>26</v>
      </c>
      <c r="B227" s="23" t="s">
        <v>25</v>
      </c>
      <c r="C227" s="24">
        <f t="shared" ref="C227:H227" si="64">C218+C226</f>
        <v>10412</v>
      </c>
      <c r="D227" s="24">
        <f t="shared" si="64"/>
        <v>10487.42</v>
      </c>
      <c r="E227" s="24">
        <f t="shared" si="64"/>
        <v>3043.4</v>
      </c>
      <c r="F227" s="24">
        <f t="shared" si="64"/>
        <v>2753.42</v>
      </c>
      <c r="G227" s="24">
        <f t="shared" si="64"/>
        <v>2385.8000000000002</v>
      </c>
      <c r="H227" s="24">
        <f t="shared" si="64"/>
        <v>2304.8000000000002</v>
      </c>
    </row>
    <row r="228" spans="1:8">
      <c r="A228" s="4">
        <v>1</v>
      </c>
      <c r="B228" s="16" t="s">
        <v>23</v>
      </c>
      <c r="C228" s="12">
        <f t="shared" ref="C228:H228" si="65">C229+C230</f>
        <v>634</v>
      </c>
      <c r="D228" s="12">
        <f t="shared" si="65"/>
        <v>684</v>
      </c>
      <c r="E228" s="12">
        <f t="shared" si="65"/>
        <v>200</v>
      </c>
      <c r="F228" s="12">
        <f t="shared" si="65"/>
        <v>203</v>
      </c>
      <c r="G228" s="12">
        <f t="shared" si="65"/>
        <v>147.5</v>
      </c>
      <c r="H228" s="12">
        <f t="shared" si="65"/>
        <v>133.5</v>
      </c>
    </row>
    <row r="229" spans="1:8">
      <c r="A229" s="4"/>
      <c r="B229" s="10" t="s">
        <v>37</v>
      </c>
      <c r="C229" s="59">
        <v>340</v>
      </c>
      <c r="D229" s="59">
        <v>340</v>
      </c>
      <c r="E229" s="59">
        <v>130</v>
      </c>
      <c r="F229" s="59">
        <v>76</v>
      </c>
      <c r="G229" s="59">
        <v>66</v>
      </c>
      <c r="H229" s="45">
        <v>68</v>
      </c>
    </row>
    <row r="230" spans="1:8">
      <c r="A230" s="3"/>
      <c r="B230" s="10" t="s">
        <v>38</v>
      </c>
      <c r="C230" s="20">
        <v>294</v>
      </c>
      <c r="D230" s="20">
        <v>344</v>
      </c>
      <c r="E230" s="20">
        <v>70</v>
      </c>
      <c r="F230" s="20">
        <v>127</v>
      </c>
      <c r="G230" s="20">
        <v>81.5</v>
      </c>
      <c r="H230" s="45">
        <v>65.5</v>
      </c>
    </row>
    <row r="231" spans="1:8">
      <c r="A231" s="3"/>
      <c r="B231" s="66" t="s">
        <v>92</v>
      </c>
      <c r="C231" s="65">
        <v>634</v>
      </c>
      <c r="D231" s="65">
        <v>684</v>
      </c>
      <c r="E231" s="65">
        <v>200</v>
      </c>
      <c r="F231" s="65">
        <v>203</v>
      </c>
      <c r="G231" s="65">
        <v>147.5</v>
      </c>
      <c r="H231" s="64">
        <v>133.5</v>
      </c>
    </row>
    <row r="232" spans="1:8">
      <c r="A232" s="4">
        <v>2</v>
      </c>
      <c r="B232" s="16" t="s">
        <v>21</v>
      </c>
      <c r="C232" s="12">
        <f t="shared" ref="C232:H232" si="66">C233+C234+C235</f>
        <v>4760</v>
      </c>
      <c r="D232" s="12">
        <f t="shared" si="66"/>
        <v>4760</v>
      </c>
      <c r="E232" s="12">
        <f t="shared" si="66"/>
        <v>1386</v>
      </c>
      <c r="F232" s="12">
        <f t="shared" si="66"/>
        <v>1127</v>
      </c>
      <c r="G232" s="12">
        <f t="shared" si="66"/>
        <v>1127</v>
      </c>
      <c r="H232" s="12">
        <f t="shared" si="66"/>
        <v>1120</v>
      </c>
    </row>
    <row r="233" spans="1:8">
      <c r="A233" s="3"/>
      <c r="B233" s="10" t="s">
        <v>37</v>
      </c>
      <c r="C233" s="13">
        <v>4020</v>
      </c>
      <c r="D233" s="13">
        <v>4020</v>
      </c>
      <c r="E233" s="13">
        <v>1168</v>
      </c>
      <c r="F233" s="13">
        <v>960</v>
      </c>
      <c r="G233" s="13">
        <v>959</v>
      </c>
      <c r="H233" s="45">
        <v>933</v>
      </c>
    </row>
    <row r="234" spans="1:8">
      <c r="A234" s="3"/>
      <c r="B234" s="10" t="s">
        <v>38</v>
      </c>
      <c r="C234" s="13">
        <v>740</v>
      </c>
      <c r="D234" s="13">
        <v>740</v>
      </c>
      <c r="E234" s="13">
        <v>218</v>
      </c>
      <c r="F234" s="13">
        <v>167</v>
      </c>
      <c r="G234" s="13">
        <v>168</v>
      </c>
      <c r="H234" s="45">
        <v>187</v>
      </c>
    </row>
    <row r="235" spans="1:8">
      <c r="A235" s="3"/>
      <c r="B235" s="10" t="s">
        <v>84</v>
      </c>
      <c r="C235" s="13">
        <v>0</v>
      </c>
      <c r="D235" s="13">
        <v>0</v>
      </c>
      <c r="E235" s="13">
        <v>0</v>
      </c>
      <c r="F235" s="13">
        <v>0</v>
      </c>
      <c r="G235" s="13">
        <v>0</v>
      </c>
      <c r="H235" s="45">
        <v>0</v>
      </c>
    </row>
    <row r="236" spans="1:8">
      <c r="A236" s="3"/>
      <c r="B236" s="67" t="s">
        <v>96</v>
      </c>
      <c r="C236" s="68">
        <v>4760</v>
      </c>
      <c r="D236" s="68">
        <v>4760</v>
      </c>
      <c r="E236" s="68">
        <v>1386</v>
      </c>
      <c r="F236" s="68">
        <v>1127</v>
      </c>
      <c r="G236" s="68">
        <v>1127</v>
      </c>
      <c r="H236" s="64">
        <v>1120</v>
      </c>
    </row>
    <row r="237" spans="1:8">
      <c r="A237" s="4">
        <v>3</v>
      </c>
      <c r="B237" s="16" t="s">
        <v>18</v>
      </c>
      <c r="C237" s="12">
        <f t="shared" ref="C237:H237" si="67">C238+C239+C240</f>
        <v>4315</v>
      </c>
      <c r="D237" s="12">
        <f t="shared" si="67"/>
        <v>4340.42</v>
      </c>
      <c r="E237" s="12">
        <f t="shared" si="67"/>
        <v>1253.4000000000001</v>
      </c>
      <c r="F237" s="12">
        <f t="shared" si="67"/>
        <v>1252.42</v>
      </c>
      <c r="G237" s="12">
        <f t="shared" si="67"/>
        <v>947.30000000000007</v>
      </c>
      <c r="H237" s="12">
        <f t="shared" si="67"/>
        <v>887.3</v>
      </c>
    </row>
    <row r="238" spans="1:8">
      <c r="A238" s="3"/>
      <c r="B238" s="10" t="s">
        <v>37</v>
      </c>
      <c r="C238" s="13">
        <v>2313.5</v>
      </c>
      <c r="D238" s="13">
        <v>2313.5</v>
      </c>
      <c r="E238" s="13">
        <v>714.55</v>
      </c>
      <c r="F238" s="13">
        <v>573.35</v>
      </c>
      <c r="G238" s="13">
        <v>528.45000000000005</v>
      </c>
      <c r="H238" s="45">
        <v>497.15</v>
      </c>
    </row>
    <row r="239" spans="1:8">
      <c r="A239" s="3"/>
      <c r="B239" s="10" t="s">
        <v>38</v>
      </c>
      <c r="C239" s="13">
        <v>2003.6</v>
      </c>
      <c r="D239" s="13">
        <v>2029.02</v>
      </c>
      <c r="E239" s="13">
        <v>540.95000000000005</v>
      </c>
      <c r="F239" s="13">
        <v>679.07</v>
      </c>
      <c r="G239" s="13">
        <v>418.85</v>
      </c>
      <c r="H239" s="45">
        <v>390.15</v>
      </c>
    </row>
    <row r="240" spans="1:8">
      <c r="A240" s="3"/>
      <c r="B240" s="10" t="s">
        <v>261</v>
      </c>
      <c r="C240" s="13">
        <v>-2.1</v>
      </c>
      <c r="D240" s="13">
        <v>-2.1</v>
      </c>
      <c r="E240" s="13">
        <v>-2.1</v>
      </c>
      <c r="F240" s="13">
        <v>0</v>
      </c>
      <c r="G240" s="13">
        <v>0</v>
      </c>
      <c r="H240" s="45">
        <v>0</v>
      </c>
    </row>
    <row r="241" spans="1:8">
      <c r="A241" s="3"/>
      <c r="B241" s="67" t="s">
        <v>103</v>
      </c>
      <c r="C241" s="68">
        <v>2160</v>
      </c>
      <c r="D241" s="68">
        <v>2160</v>
      </c>
      <c r="E241" s="68">
        <v>631.4</v>
      </c>
      <c r="F241" s="68">
        <v>549.20000000000005</v>
      </c>
      <c r="G241" s="68">
        <v>530</v>
      </c>
      <c r="H241" s="64">
        <v>449.4</v>
      </c>
    </row>
    <row r="242" spans="1:8">
      <c r="A242" s="3"/>
      <c r="B242" s="67" t="s">
        <v>104</v>
      </c>
      <c r="C242" s="68">
        <v>435</v>
      </c>
      <c r="D242" s="68">
        <v>435</v>
      </c>
      <c r="E242" s="68">
        <v>122</v>
      </c>
      <c r="F242" s="68">
        <v>98</v>
      </c>
      <c r="G242" s="68">
        <v>73</v>
      </c>
      <c r="H242" s="64">
        <v>142</v>
      </c>
    </row>
    <row r="243" spans="1:8">
      <c r="A243" s="3"/>
      <c r="B243" s="67" t="s">
        <v>105</v>
      </c>
      <c r="C243" s="68">
        <v>1720</v>
      </c>
      <c r="D243" s="68">
        <v>1720</v>
      </c>
      <c r="E243" s="68">
        <v>500</v>
      </c>
      <c r="F243" s="68">
        <v>579.79999999999995</v>
      </c>
      <c r="G243" s="68">
        <v>338.1</v>
      </c>
      <c r="H243" s="64">
        <v>302.10000000000002</v>
      </c>
    </row>
    <row r="244" spans="1:8">
      <c r="A244" s="4">
        <v>4</v>
      </c>
      <c r="B244" s="16" t="s">
        <v>17</v>
      </c>
      <c r="C244" s="12">
        <f t="shared" ref="C244:H244" si="68">C245+C246</f>
        <v>703</v>
      </c>
      <c r="D244" s="12">
        <f t="shared" si="68"/>
        <v>703</v>
      </c>
      <c r="E244" s="12">
        <f t="shared" si="68"/>
        <v>204</v>
      </c>
      <c r="F244" s="12">
        <f t="shared" si="68"/>
        <v>171</v>
      </c>
      <c r="G244" s="12">
        <f t="shared" si="68"/>
        <v>164</v>
      </c>
      <c r="H244" s="12">
        <f t="shared" si="68"/>
        <v>164</v>
      </c>
    </row>
    <row r="245" spans="1:8">
      <c r="A245" s="3"/>
      <c r="B245" s="10" t="s">
        <v>37</v>
      </c>
      <c r="C245" s="13">
        <v>289</v>
      </c>
      <c r="D245" s="13">
        <v>289</v>
      </c>
      <c r="E245" s="13">
        <v>85</v>
      </c>
      <c r="F245" s="13">
        <v>69</v>
      </c>
      <c r="G245" s="13">
        <v>68</v>
      </c>
      <c r="H245" s="45">
        <v>67</v>
      </c>
    </row>
    <row r="246" spans="1:8">
      <c r="A246" s="3"/>
      <c r="B246" s="10" t="s">
        <v>38</v>
      </c>
      <c r="C246" s="13">
        <v>414</v>
      </c>
      <c r="D246" s="13">
        <v>414</v>
      </c>
      <c r="E246" s="13">
        <v>119</v>
      </c>
      <c r="F246" s="13">
        <v>102</v>
      </c>
      <c r="G246" s="13">
        <v>96</v>
      </c>
      <c r="H246" s="45">
        <v>97</v>
      </c>
    </row>
    <row r="247" spans="1:8">
      <c r="A247" s="3"/>
      <c r="B247" s="67" t="s">
        <v>110</v>
      </c>
      <c r="C247" s="68">
        <v>703</v>
      </c>
      <c r="D247" s="68">
        <v>703</v>
      </c>
      <c r="E247" s="68">
        <v>204</v>
      </c>
      <c r="F247" s="68">
        <v>171</v>
      </c>
      <c r="G247" s="68">
        <v>164</v>
      </c>
      <c r="H247" s="64">
        <v>164</v>
      </c>
    </row>
    <row r="248" spans="1:8">
      <c r="A248" s="23" t="s">
        <v>10</v>
      </c>
      <c r="B248" s="23" t="s">
        <v>9</v>
      </c>
      <c r="C248" s="24">
        <f t="shared" ref="C248:H248" si="69">C228+C232+C237+C244</f>
        <v>10412</v>
      </c>
      <c r="D248" s="24">
        <f t="shared" si="69"/>
        <v>10487.42</v>
      </c>
      <c r="E248" s="24">
        <f t="shared" si="69"/>
        <v>3043.4</v>
      </c>
      <c r="F248" s="24">
        <f t="shared" si="69"/>
        <v>2753.42</v>
      </c>
      <c r="G248" s="24">
        <f t="shared" si="69"/>
        <v>2385.8000000000002</v>
      </c>
      <c r="H248" s="24">
        <f t="shared" si="69"/>
        <v>2304.8000000000002</v>
      </c>
    </row>
    <row r="249" spans="1:8">
      <c r="A249" s="4" t="s">
        <v>8</v>
      </c>
      <c r="B249" s="4" t="s">
        <v>7</v>
      </c>
      <c r="C249" s="15">
        <f t="shared" ref="C249:H249" si="70">C227-C248</f>
        <v>0</v>
      </c>
      <c r="D249" s="15">
        <f t="shared" si="70"/>
        <v>0</v>
      </c>
      <c r="E249" s="15">
        <f t="shared" si="70"/>
        <v>0</v>
      </c>
      <c r="F249" s="15">
        <f t="shared" si="70"/>
        <v>0</v>
      </c>
      <c r="G249" s="15">
        <f t="shared" si="70"/>
        <v>0</v>
      </c>
      <c r="H249" s="15">
        <f t="shared" si="70"/>
        <v>0</v>
      </c>
    </row>
    <row r="250" spans="1:8">
      <c r="A250" s="23" t="s">
        <v>70</v>
      </c>
      <c r="B250" s="23" t="s">
        <v>69</v>
      </c>
      <c r="C250" s="24">
        <f t="shared" ref="C250:H250" si="71">C251+C252+C254+C253</f>
        <v>10412</v>
      </c>
      <c r="D250" s="24">
        <f t="shared" si="71"/>
        <v>10487.42</v>
      </c>
      <c r="E250" s="24">
        <f t="shared" si="71"/>
        <v>3043.4</v>
      </c>
      <c r="F250" s="24">
        <f t="shared" si="71"/>
        <v>2753.42</v>
      </c>
      <c r="G250" s="24">
        <f t="shared" si="71"/>
        <v>2385.8000000000002</v>
      </c>
      <c r="H250" s="24">
        <f t="shared" si="71"/>
        <v>2304.8000000000002</v>
      </c>
    </row>
    <row r="251" spans="1:8">
      <c r="A251" s="3">
        <v>1</v>
      </c>
      <c r="B251" s="2" t="s">
        <v>6</v>
      </c>
      <c r="C251" s="15">
        <f t="shared" ref="C251:H251" si="72">C233+C238+C245+C229</f>
        <v>6962.5</v>
      </c>
      <c r="D251" s="15">
        <f t="shared" si="72"/>
        <v>6962.5</v>
      </c>
      <c r="E251" s="15">
        <f t="shared" si="72"/>
        <v>2097.5500000000002</v>
      </c>
      <c r="F251" s="15">
        <f t="shared" si="72"/>
        <v>1678.35</v>
      </c>
      <c r="G251" s="15">
        <f t="shared" si="72"/>
        <v>1621.45</v>
      </c>
      <c r="H251" s="15">
        <f t="shared" si="72"/>
        <v>1565.15</v>
      </c>
    </row>
    <row r="252" spans="1:8">
      <c r="A252" s="3">
        <v>2</v>
      </c>
      <c r="B252" s="2" t="s">
        <v>5</v>
      </c>
      <c r="C252" s="15">
        <f t="shared" ref="C252:H252" si="73">C230+C234+C239+C246</f>
        <v>3451.6</v>
      </c>
      <c r="D252" s="15">
        <f t="shared" si="73"/>
        <v>3527.02</v>
      </c>
      <c r="E252" s="15">
        <f t="shared" si="73"/>
        <v>947.95</v>
      </c>
      <c r="F252" s="15">
        <f t="shared" si="73"/>
        <v>1075.0700000000002</v>
      </c>
      <c r="G252" s="15">
        <f t="shared" si="73"/>
        <v>764.35</v>
      </c>
      <c r="H252" s="15">
        <f t="shared" si="73"/>
        <v>739.65</v>
      </c>
    </row>
    <row r="253" spans="1:8">
      <c r="A253" s="3">
        <v>3</v>
      </c>
      <c r="B253" s="1" t="s">
        <v>134</v>
      </c>
      <c r="C253" s="15">
        <f t="shared" ref="C253:H253" si="74">C235</f>
        <v>0</v>
      </c>
      <c r="D253" s="15">
        <f t="shared" si="74"/>
        <v>0</v>
      </c>
      <c r="E253" s="15">
        <f t="shared" si="74"/>
        <v>0</v>
      </c>
      <c r="F253" s="15">
        <f t="shared" si="74"/>
        <v>0</v>
      </c>
      <c r="G253" s="15">
        <f t="shared" si="74"/>
        <v>0</v>
      </c>
      <c r="H253" s="15">
        <f t="shared" si="74"/>
        <v>0</v>
      </c>
    </row>
    <row r="254" spans="1:8">
      <c r="A254" s="3">
        <v>4</v>
      </c>
      <c r="B254" s="182" t="s">
        <v>262</v>
      </c>
      <c r="C254" s="15">
        <f t="shared" ref="C254:H254" si="75">C240</f>
        <v>-2.1</v>
      </c>
      <c r="D254" s="15">
        <f t="shared" si="75"/>
        <v>-2.1</v>
      </c>
      <c r="E254" s="15">
        <f t="shared" si="75"/>
        <v>-2.1</v>
      </c>
      <c r="F254" s="15">
        <f t="shared" si="75"/>
        <v>0</v>
      </c>
      <c r="G254" s="15">
        <f t="shared" si="75"/>
        <v>0</v>
      </c>
      <c r="H254" s="15">
        <f t="shared" si="75"/>
        <v>0</v>
      </c>
    </row>
    <row r="256" spans="1:8">
      <c r="B256" s="22" t="s">
        <v>263</v>
      </c>
      <c r="C256" s="22"/>
      <c r="D256" s="22"/>
    </row>
    <row r="258" spans="1:8">
      <c r="A258" s="8" t="s">
        <v>36</v>
      </c>
      <c r="B258" s="52" t="s">
        <v>35</v>
      </c>
      <c r="C258" s="48" t="s">
        <v>71</v>
      </c>
      <c r="D258" s="48" t="s">
        <v>71</v>
      </c>
      <c r="E258" s="48" t="s">
        <v>71</v>
      </c>
      <c r="F258" s="48" t="s">
        <v>71</v>
      </c>
      <c r="G258" s="48" t="s">
        <v>71</v>
      </c>
      <c r="H258" s="60" t="s">
        <v>71</v>
      </c>
    </row>
    <row r="259" spans="1:8">
      <c r="A259" s="47" t="s">
        <v>32</v>
      </c>
      <c r="B259" s="53"/>
      <c r="C259" s="49" t="s">
        <v>77</v>
      </c>
      <c r="D259" s="49" t="s">
        <v>321</v>
      </c>
      <c r="E259" s="49" t="s">
        <v>85</v>
      </c>
      <c r="F259" s="49" t="s">
        <v>85</v>
      </c>
      <c r="G259" s="49" t="s">
        <v>85</v>
      </c>
      <c r="H259" s="61" t="s">
        <v>85</v>
      </c>
    </row>
    <row r="260" spans="1:8">
      <c r="A260" s="47"/>
      <c r="B260" s="53"/>
      <c r="C260" s="312" t="s">
        <v>339</v>
      </c>
      <c r="D260" s="49"/>
      <c r="E260" s="49" t="s">
        <v>26</v>
      </c>
      <c r="F260" s="49" t="s">
        <v>10</v>
      </c>
      <c r="G260" s="49" t="s">
        <v>8</v>
      </c>
      <c r="H260" s="61" t="s">
        <v>70</v>
      </c>
    </row>
    <row r="261" spans="1:8">
      <c r="A261" s="55"/>
      <c r="B261" s="54"/>
      <c r="C261" s="50" t="s">
        <v>245</v>
      </c>
      <c r="D261" s="50" t="s">
        <v>245</v>
      </c>
      <c r="E261" s="50" t="s">
        <v>245</v>
      </c>
      <c r="F261" s="50" t="s">
        <v>245</v>
      </c>
      <c r="G261" s="50" t="s">
        <v>245</v>
      </c>
      <c r="H261" s="50" t="s">
        <v>245</v>
      </c>
    </row>
    <row r="262" spans="1:8">
      <c r="A262" s="6" t="s">
        <v>31</v>
      </c>
      <c r="B262" s="6" t="s">
        <v>30</v>
      </c>
      <c r="C262" s="6">
        <v>1</v>
      </c>
      <c r="D262" s="6">
        <v>2</v>
      </c>
      <c r="E262" s="6">
        <v>2</v>
      </c>
      <c r="F262" s="6">
        <v>3</v>
      </c>
      <c r="G262" s="44">
        <v>4</v>
      </c>
      <c r="H262" s="51" t="s">
        <v>88</v>
      </c>
    </row>
    <row r="263" spans="1:8">
      <c r="A263" s="4">
        <v>1</v>
      </c>
      <c r="B263" s="16" t="s">
        <v>127</v>
      </c>
      <c r="C263" s="12">
        <f t="shared" ref="C263:H263" si="76">C264+C266+C267+C268+C269+C270+C273+C265+C271+C272</f>
        <v>4205.34</v>
      </c>
      <c r="D263" s="12">
        <f t="shared" si="76"/>
        <v>4205.34</v>
      </c>
      <c r="E263" s="12">
        <f t="shared" si="76"/>
        <v>1332.6999999999998</v>
      </c>
      <c r="F263" s="12">
        <f t="shared" si="76"/>
        <v>1229.1599999999999</v>
      </c>
      <c r="G263" s="12">
        <f t="shared" si="76"/>
        <v>661.43</v>
      </c>
      <c r="H263" s="12">
        <f t="shared" si="76"/>
        <v>982.05</v>
      </c>
    </row>
    <row r="264" spans="1:8">
      <c r="A264" s="3"/>
      <c r="B264" s="9" t="s">
        <v>55</v>
      </c>
      <c r="C264" s="11">
        <v>835.54</v>
      </c>
      <c r="D264" s="11">
        <v>835.54</v>
      </c>
      <c r="E264" s="11">
        <v>254.5</v>
      </c>
      <c r="F264" s="11">
        <v>232.76</v>
      </c>
      <c r="G264" s="11">
        <v>194.63</v>
      </c>
      <c r="H264" s="45">
        <v>153.65</v>
      </c>
    </row>
    <row r="265" spans="1:8">
      <c r="A265" s="3"/>
      <c r="B265" s="9" t="s">
        <v>135</v>
      </c>
      <c r="C265" s="11">
        <v>250</v>
      </c>
      <c r="D265" s="11">
        <v>250</v>
      </c>
      <c r="E265" s="11">
        <v>65.099999999999994</v>
      </c>
      <c r="F265" s="11">
        <v>64</v>
      </c>
      <c r="G265" s="11">
        <v>66.5</v>
      </c>
      <c r="H265" s="45">
        <v>54.4</v>
      </c>
    </row>
    <row r="266" spans="1:8">
      <c r="A266" s="3"/>
      <c r="B266" s="9" t="s">
        <v>136</v>
      </c>
      <c r="C266" s="11">
        <v>105.8</v>
      </c>
      <c r="D266" s="11">
        <v>105.8</v>
      </c>
      <c r="E266" s="11">
        <v>40.700000000000003</v>
      </c>
      <c r="F266" s="11">
        <v>34.200000000000003</v>
      </c>
      <c r="G266" s="11">
        <v>20.9</v>
      </c>
      <c r="H266" s="45">
        <v>10</v>
      </c>
    </row>
    <row r="267" spans="1:8">
      <c r="A267" s="3"/>
      <c r="B267" s="9" t="s">
        <v>137</v>
      </c>
      <c r="C267" s="11">
        <v>2455.5</v>
      </c>
      <c r="D267" s="11">
        <v>2455.5</v>
      </c>
      <c r="E267" s="11">
        <v>784.4</v>
      </c>
      <c r="F267" s="11">
        <v>747.1</v>
      </c>
      <c r="G267" s="11">
        <v>262.5</v>
      </c>
      <c r="H267" s="45">
        <v>661.5</v>
      </c>
    </row>
    <row r="268" spans="1:8">
      <c r="A268" s="3"/>
      <c r="B268" s="9" t="s">
        <v>138</v>
      </c>
      <c r="C268" s="11">
        <v>40</v>
      </c>
      <c r="D268" s="11">
        <v>40</v>
      </c>
      <c r="E268" s="11">
        <v>12</v>
      </c>
      <c r="F268" s="11">
        <v>11</v>
      </c>
      <c r="G268" s="11">
        <v>11</v>
      </c>
      <c r="H268" s="45">
        <v>6</v>
      </c>
    </row>
    <row r="269" spans="1:8">
      <c r="A269" s="3"/>
      <c r="B269" s="9" t="s">
        <v>139</v>
      </c>
      <c r="C269" s="11">
        <v>10</v>
      </c>
      <c r="D269" s="11">
        <v>10</v>
      </c>
      <c r="E269" s="11">
        <v>2</v>
      </c>
      <c r="F269" s="11">
        <v>2</v>
      </c>
      <c r="G269" s="11">
        <v>2</v>
      </c>
      <c r="H269" s="45">
        <v>4</v>
      </c>
    </row>
    <row r="270" spans="1:8">
      <c r="A270" s="3"/>
      <c r="B270" s="9" t="s">
        <v>140</v>
      </c>
      <c r="C270" s="11">
        <v>8</v>
      </c>
      <c r="D270" s="11">
        <v>8</v>
      </c>
      <c r="E270" s="11">
        <v>1.9</v>
      </c>
      <c r="F270" s="11">
        <v>1</v>
      </c>
      <c r="G270" s="11">
        <v>1</v>
      </c>
      <c r="H270" s="45">
        <v>4.0999999999999996</v>
      </c>
    </row>
    <row r="271" spans="1:8">
      <c r="A271" s="3"/>
      <c r="B271" s="9" t="s">
        <v>130</v>
      </c>
      <c r="C271" s="11">
        <v>237</v>
      </c>
      <c r="D271" s="11">
        <v>237</v>
      </c>
      <c r="E271" s="11">
        <v>83.5</v>
      </c>
      <c r="F271" s="11">
        <v>68.5</v>
      </c>
      <c r="G271" s="11">
        <v>47.5</v>
      </c>
      <c r="H271" s="45">
        <v>37.5</v>
      </c>
    </row>
    <row r="272" spans="1:8">
      <c r="A272" s="3"/>
      <c r="B272" s="9" t="s">
        <v>141</v>
      </c>
      <c r="C272" s="11">
        <v>1</v>
      </c>
      <c r="D272" s="11">
        <v>1</v>
      </c>
      <c r="E272" s="11">
        <v>1</v>
      </c>
      <c r="F272" s="11">
        <v>0</v>
      </c>
      <c r="G272" s="11">
        <v>0</v>
      </c>
      <c r="H272" s="45">
        <v>0</v>
      </c>
    </row>
    <row r="273" spans="1:8">
      <c r="A273" s="3"/>
      <c r="B273" s="9" t="s">
        <v>132</v>
      </c>
      <c r="C273" s="11">
        <v>262.5</v>
      </c>
      <c r="D273" s="11">
        <v>262.5</v>
      </c>
      <c r="E273" s="11">
        <v>87.6</v>
      </c>
      <c r="F273" s="11">
        <v>68.599999999999994</v>
      </c>
      <c r="G273" s="11">
        <v>55.4</v>
      </c>
      <c r="H273" s="45">
        <v>50.9</v>
      </c>
    </row>
    <row r="274" spans="1:8">
      <c r="A274" s="4">
        <v>2</v>
      </c>
      <c r="B274" s="16" t="s">
        <v>142</v>
      </c>
      <c r="C274" s="12">
        <v>3</v>
      </c>
      <c r="D274" s="12">
        <v>3</v>
      </c>
      <c r="E274" s="12">
        <v>2</v>
      </c>
      <c r="F274" s="12">
        <v>1</v>
      </c>
      <c r="G274" s="12">
        <v>0</v>
      </c>
      <c r="H274" s="12">
        <v>0</v>
      </c>
    </row>
    <row r="275" spans="1:8">
      <c r="A275" s="23" t="s">
        <v>26</v>
      </c>
      <c r="B275" s="23" t="s">
        <v>25</v>
      </c>
      <c r="C275" s="24">
        <f t="shared" ref="C275:H275" si="77">C263+C274</f>
        <v>4208.34</v>
      </c>
      <c r="D275" s="24">
        <f t="shared" si="77"/>
        <v>4208.34</v>
      </c>
      <c r="E275" s="24">
        <f t="shared" si="77"/>
        <v>1334.6999999999998</v>
      </c>
      <c r="F275" s="24">
        <f t="shared" si="77"/>
        <v>1230.1599999999999</v>
      </c>
      <c r="G275" s="24">
        <f t="shared" si="77"/>
        <v>661.43</v>
      </c>
      <c r="H275" s="24">
        <f t="shared" si="77"/>
        <v>982.05</v>
      </c>
    </row>
    <row r="276" spans="1:8">
      <c r="A276" s="4">
        <v>1</v>
      </c>
      <c r="B276" s="16" t="s">
        <v>20</v>
      </c>
      <c r="C276" s="12">
        <f t="shared" ref="C276:H276" si="78">C277+C278+C279</f>
        <v>4208.34</v>
      </c>
      <c r="D276" s="12">
        <f t="shared" si="78"/>
        <v>4208.34</v>
      </c>
      <c r="E276" s="12">
        <f t="shared" si="78"/>
        <v>1334.7</v>
      </c>
      <c r="F276" s="12">
        <f t="shared" si="78"/>
        <v>1230.1600000000001</v>
      </c>
      <c r="G276" s="12">
        <f t="shared" si="78"/>
        <v>661.43000000000006</v>
      </c>
      <c r="H276" s="12">
        <f t="shared" si="78"/>
        <v>982.05</v>
      </c>
    </row>
    <row r="277" spans="1:8">
      <c r="A277" s="3"/>
      <c r="B277" s="10" t="s">
        <v>37</v>
      </c>
      <c r="C277" s="13">
        <v>281.04000000000002</v>
      </c>
      <c r="D277" s="13">
        <v>281.04000000000002</v>
      </c>
      <c r="E277" s="13">
        <v>82.89</v>
      </c>
      <c r="F277" s="13">
        <v>74.39</v>
      </c>
      <c r="G277" s="13">
        <v>51.7</v>
      </c>
      <c r="H277" s="45">
        <v>72.06</v>
      </c>
    </row>
    <row r="278" spans="1:8">
      <c r="A278" s="3"/>
      <c r="B278" s="10" t="s">
        <v>38</v>
      </c>
      <c r="C278" s="13">
        <v>3861.3</v>
      </c>
      <c r="D278" s="13">
        <v>3861.3</v>
      </c>
      <c r="E278" s="13">
        <v>1235.31</v>
      </c>
      <c r="F278" s="13">
        <v>1139.27</v>
      </c>
      <c r="G278" s="13">
        <v>593.73</v>
      </c>
      <c r="H278" s="45">
        <v>892.99</v>
      </c>
    </row>
    <row r="279" spans="1:8">
      <c r="A279" s="3"/>
      <c r="B279" s="10" t="s">
        <v>39</v>
      </c>
      <c r="C279" s="13">
        <v>66</v>
      </c>
      <c r="D279" s="13">
        <v>66</v>
      </c>
      <c r="E279" s="13">
        <v>16.5</v>
      </c>
      <c r="F279" s="13">
        <v>16.5</v>
      </c>
      <c r="G279" s="13">
        <v>16</v>
      </c>
      <c r="H279" s="45">
        <v>17</v>
      </c>
    </row>
    <row r="280" spans="1:8">
      <c r="A280" s="3"/>
      <c r="B280" s="67" t="s">
        <v>98</v>
      </c>
      <c r="C280" s="68">
        <v>1853</v>
      </c>
      <c r="D280" s="68">
        <v>1853</v>
      </c>
      <c r="E280" s="68">
        <v>608</v>
      </c>
      <c r="F280" s="68">
        <v>585</v>
      </c>
      <c r="G280" s="68">
        <v>180</v>
      </c>
      <c r="H280" s="64">
        <v>480</v>
      </c>
    </row>
    <row r="281" spans="1:8">
      <c r="A281" s="3"/>
      <c r="B281" s="67" t="s">
        <v>143</v>
      </c>
      <c r="C281" s="68">
        <v>265.2</v>
      </c>
      <c r="D281" s="68">
        <v>265.2</v>
      </c>
      <c r="E281" s="68">
        <v>96.8</v>
      </c>
      <c r="F281" s="68">
        <v>71.3</v>
      </c>
      <c r="G281" s="68">
        <v>53.3</v>
      </c>
      <c r="H281" s="64">
        <v>43.8</v>
      </c>
    </row>
    <row r="282" spans="1:8">
      <c r="A282" s="3"/>
      <c r="B282" s="67" t="s">
        <v>100</v>
      </c>
      <c r="C282" s="68">
        <v>2000.14</v>
      </c>
      <c r="D282" s="68">
        <v>2000.14</v>
      </c>
      <c r="E282" s="68">
        <v>600.9</v>
      </c>
      <c r="F282" s="68">
        <v>546.86</v>
      </c>
      <c r="G282" s="68">
        <v>418.13</v>
      </c>
      <c r="H282" s="64">
        <v>434.25</v>
      </c>
    </row>
    <row r="283" spans="1:8">
      <c r="A283" s="3"/>
      <c r="B283" s="67" t="s">
        <v>101</v>
      </c>
      <c r="C283" s="68">
        <v>90</v>
      </c>
      <c r="D283" s="68">
        <v>90</v>
      </c>
      <c r="E283" s="68">
        <v>29</v>
      </c>
      <c r="F283" s="68">
        <v>27</v>
      </c>
      <c r="G283" s="68">
        <v>10</v>
      </c>
      <c r="H283" s="64">
        <v>24</v>
      </c>
    </row>
    <row r="284" spans="1:8">
      <c r="A284" s="23" t="s">
        <v>10</v>
      </c>
      <c r="B284" s="23" t="s">
        <v>9</v>
      </c>
      <c r="C284" s="24">
        <f t="shared" ref="C284:H284" si="79">C276</f>
        <v>4208.34</v>
      </c>
      <c r="D284" s="24">
        <f t="shared" si="79"/>
        <v>4208.34</v>
      </c>
      <c r="E284" s="24">
        <f t="shared" si="79"/>
        <v>1334.7</v>
      </c>
      <c r="F284" s="24">
        <f t="shared" si="79"/>
        <v>1230.1600000000001</v>
      </c>
      <c r="G284" s="24">
        <f t="shared" si="79"/>
        <v>661.43000000000006</v>
      </c>
      <c r="H284" s="24">
        <f t="shared" si="79"/>
        <v>982.05</v>
      </c>
    </row>
    <row r="285" spans="1:8">
      <c r="A285" s="4" t="s">
        <v>8</v>
      </c>
      <c r="B285" s="4" t="s">
        <v>7</v>
      </c>
      <c r="C285" s="15">
        <f t="shared" ref="C285:H285" si="80">C275-C284</f>
        <v>0</v>
      </c>
      <c r="D285" s="15">
        <f t="shared" si="80"/>
        <v>0</v>
      </c>
      <c r="E285" s="15">
        <f t="shared" si="80"/>
        <v>0</v>
      </c>
      <c r="F285" s="15">
        <f t="shared" si="80"/>
        <v>0</v>
      </c>
      <c r="G285" s="15">
        <f t="shared" si="80"/>
        <v>0</v>
      </c>
      <c r="H285" s="15">
        <f t="shared" si="80"/>
        <v>0</v>
      </c>
    </row>
    <row r="286" spans="1:8">
      <c r="A286" s="23" t="s">
        <v>70</v>
      </c>
      <c r="B286" s="23" t="s">
        <v>69</v>
      </c>
      <c r="C286" s="24">
        <f t="shared" ref="C286:H286" si="81">C287+C288+C289</f>
        <v>4208.34</v>
      </c>
      <c r="D286" s="24">
        <f t="shared" si="81"/>
        <v>4208.34</v>
      </c>
      <c r="E286" s="24">
        <f t="shared" si="81"/>
        <v>1334.7</v>
      </c>
      <c r="F286" s="24">
        <f t="shared" si="81"/>
        <v>1230.1600000000001</v>
      </c>
      <c r="G286" s="24">
        <f t="shared" si="81"/>
        <v>661.43000000000006</v>
      </c>
      <c r="H286" s="24">
        <f t="shared" si="81"/>
        <v>982.05</v>
      </c>
    </row>
    <row r="287" spans="1:8">
      <c r="A287" s="3">
        <v>1</v>
      </c>
      <c r="B287" s="2" t="s">
        <v>6</v>
      </c>
      <c r="C287" s="15">
        <f t="shared" ref="C287:H289" si="82">C277</f>
        <v>281.04000000000002</v>
      </c>
      <c r="D287" s="15">
        <f t="shared" si="82"/>
        <v>281.04000000000002</v>
      </c>
      <c r="E287" s="15">
        <f t="shared" si="82"/>
        <v>82.89</v>
      </c>
      <c r="F287" s="15">
        <f t="shared" si="82"/>
        <v>74.39</v>
      </c>
      <c r="G287" s="15">
        <f t="shared" si="82"/>
        <v>51.7</v>
      </c>
      <c r="H287" s="15">
        <f t="shared" si="82"/>
        <v>72.06</v>
      </c>
    </row>
    <row r="288" spans="1:8">
      <c r="A288" s="3">
        <v>2</v>
      </c>
      <c r="B288" s="2" t="s">
        <v>5</v>
      </c>
      <c r="C288" s="15">
        <f t="shared" si="82"/>
        <v>3861.3</v>
      </c>
      <c r="D288" s="15">
        <f t="shared" si="82"/>
        <v>3861.3</v>
      </c>
      <c r="E288" s="15">
        <f t="shared" si="82"/>
        <v>1235.31</v>
      </c>
      <c r="F288" s="15">
        <f t="shared" si="82"/>
        <v>1139.27</v>
      </c>
      <c r="G288" s="15">
        <f t="shared" si="82"/>
        <v>593.73</v>
      </c>
      <c r="H288" s="15">
        <f t="shared" si="82"/>
        <v>892.99</v>
      </c>
    </row>
    <row r="289" spans="1:8">
      <c r="A289" s="3">
        <v>3</v>
      </c>
      <c r="B289" s="1" t="s">
        <v>1</v>
      </c>
      <c r="C289" s="15">
        <f t="shared" si="82"/>
        <v>66</v>
      </c>
      <c r="D289" s="15">
        <f t="shared" si="82"/>
        <v>66</v>
      </c>
      <c r="E289" s="15">
        <f t="shared" si="82"/>
        <v>16.5</v>
      </c>
      <c r="F289" s="15">
        <f t="shared" si="82"/>
        <v>16.5</v>
      </c>
      <c r="G289" s="15">
        <f t="shared" si="82"/>
        <v>16</v>
      </c>
      <c r="H289" s="15">
        <f t="shared" si="82"/>
        <v>17</v>
      </c>
    </row>
    <row r="291" spans="1:8">
      <c r="B291" s="22" t="s">
        <v>264</v>
      </c>
    </row>
    <row r="293" spans="1:8">
      <c r="A293" s="8" t="s">
        <v>36</v>
      </c>
      <c r="B293" s="52" t="s">
        <v>35</v>
      </c>
      <c r="C293" s="48" t="s">
        <v>71</v>
      </c>
      <c r="D293" s="48" t="s">
        <v>71</v>
      </c>
      <c r="E293" s="48" t="s">
        <v>71</v>
      </c>
      <c r="F293" s="48" t="s">
        <v>71</v>
      </c>
      <c r="G293" s="48" t="s">
        <v>71</v>
      </c>
      <c r="H293" s="60" t="s">
        <v>71</v>
      </c>
    </row>
    <row r="294" spans="1:8">
      <c r="A294" s="47" t="s">
        <v>32</v>
      </c>
      <c r="B294" s="53"/>
      <c r="C294" s="49" t="s">
        <v>77</v>
      </c>
      <c r="D294" s="49" t="s">
        <v>321</v>
      </c>
      <c r="E294" s="49" t="s">
        <v>85</v>
      </c>
      <c r="F294" s="49" t="s">
        <v>85</v>
      </c>
      <c r="G294" s="49" t="s">
        <v>85</v>
      </c>
      <c r="H294" s="61" t="s">
        <v>85</v>
      </c>
    </row>
    <row r="295" spans="1:8">
      <c r="A295" s="47"/>
      <c r="B295" s="53"/>
      <c r="C295" s="312" t="s">
        <v>339</v>
      </c>
      <c r="D295" s="49"/>
      <c r="E295" s="49" t="s">
        <v>26</v>
      </c>
      <c r="F295" s="49" t="s">
        <v>10</v>
      </c>
      <c r="G295" s="49" t="s">
        <v>8</v>
      </c>
      <c r="H295" s="61" t="s">
        <v>70</v>
      </c>
    </row>
    <row r="296" spans="1:8">
      <c r="A296" s="55"/>
      <c r="B296" s="54"/>
      <c r="C296" s="50" t="s">
        <v>245</v>
      </c>
      <c r="D296" s="50" t="s">
        <v>245</v>
      </c>
      <c r="E296" s="50" t="s">
        <v>245</v>
      </c>
      <c r="F296" s="50" t="s">
        <v>245</v>
      </c>
      <c r="G296" s="50" t="s">
        <v>245</v>
      </c>
      <c r="H296" s="50" t="s">
        <v>245</v>
      </c>
    </row>
    <row r="297" spans="1:8">
      <c r="A297" s="6" t="s">
        <v>31</v>
      </c>
      <c r="B297" s="6" t="s">
        <v>30</v>
      </c>
      <c r="C297" s="6">
        <v>1</v>
      </c>
      <c r="D297" s="6">
        <v>2</v>
      </c>
      <c r="E297" s="6">
        <v>2</v>
      </c>
      <c r="F297" s="6">
        <v>3</v>
      </c>
      <c r="G297" s="44">
        <v>4</v>
      </c>
      <c r="H297" s="51" t="s">
        <v>88</v>
      </c>
    </row>
    <row r="298" spans="1:8">
      <c r="A298" s="4">
        <v>1</v>
      </c>
      <c r="B298" s="16" t="s">
        <v>127</v>
      </c>
      <c r="C298" s="12">
        <f t="shared" ref="C298:H298" si="83">C299+C300</f>
        <v>1678.01</v>
      </c>
      <c r="D298" s="12">
        <f t="shared" si="83"/>
        <v>1678.01</v>
      </c>
      <c r="E298" s="12">
        <f t="shared" si="83"/>
        <v>1678.01</v>
      </c>
      <c r="F298" s="12">
        <f t="shared" si="83"/>
        <v>0</v>
      </c>
      <c r="G298" s="12">
        <f t="shared" si="83"/>
        <v>0</v>
      </c>
      <c r="H298" s="12">
        <f t="shared" si="83"/>
        <v>0</v>
      </c>
    </row>
    <row r="299" spans="1:8">
      <c r="A299" s="3"/>
      <c r="B299" s="9" t="s">
        <v>144</v>
      </c>
      <c r="C299" s="11">
        <v>273.07</v>
      </c>
      <c r="D299" s="11">
        <v>273.07</v>
      </c>
      <c r="E299" s="11">
        <v>273.07</v>
      </c>
      <c r="F299" s="11">
        <v>0</v>
      </c>
      <c r="G299" s="11">
        <v>0</v>
      </c>
      <c r="H299" s="45">
        <v>0</v>
      </c>
    </row>
    <row r="300" spans="1:8">
      <c r="A300" s="3"/>
      <c r="B300" s="9" t="s">
        <v>145</v>
      </c>
      <c r="C300" s="11">
        <v>1404.94</v>
      </c>
      <c r="D300" s="11">
        <v>1404.94</v>
      </c>
      <c r="E300" s="11">
        <v>1404.94</v>
      </c>
      <c r="F300" s="11">
        <v>0</v>
      </c>
      <c r="G300" s="11">
        <v>0</v>
      </c>
      <c r="H300" s="45">
        <v>0</v>
      </c>
    </row>
    <row r="301" spans="1:8">
      <c r="A301" s="23" t="s">
        <v>26</v>
      </c>
      <c r="B301" s="23" t="s">
        <v>25</v>
      </c>
      <c r="C301" s="24">
        <f t="shared" ref="C301:H301" si="84">C298</f>
        <v>1678.01</v>
      </c>
      <c r="D301" s="24">
        <f t="shared" si="84"/>
        <v>1678.01</v>
      </c>
      <c r="E301" s="24">
        <f t="shared" si="84"/>
        <v>1678.01</v>
      </c>
      <c r="F301" s="24">
        <f t="shared" si="84"/>
        <v>0</v>
      </c>
      <c r="G301" s="24">
        <f t="shared" si="84"/>
        <v>0</v>
      </c>
      <c r="H301" s="24">
        <f t="shared" si="84"/>
        <v>0</v>
      </c>
    </row>
    <row r="302" spans="1:8">
      <c r="A302" s="4">
        <v>1</v>
      </c>
      <c r="B302" s="16" t="s">
        <v>72</v>
      </c>
      <c r="C302" s="12">
        <f t="shared" ref="C302:H302" si="85">C303</f>
        <v>431.91</v>
      </c>
      <c r="D302" s="12">
        <f t="shared" si="85"/>
        <v>431.91</v>
      </c>
      <c r="E302" s="12">
        <f t="shared" si="85"/>
        <v>431.91</v>
      </c>
      <c r="F302" s="12">
        <f t="shared" si="85"/>
        <v>0</v>
      </c>
      <c r="G302" s="12">
        <f t="shared" si="85"/>
        <v>0</v>
      </c>
      <c r="H302" s="12">
        <f t="shared" si="85"/>
        <v>0</v>
      </c>
    </row>
    <row r="303" spans="1:8">
      <c r="A303" s="3"/>
      <c r="B303" s="10" t="s">
        <v>147</v>
      </c>
      <c r="C303" s="13">
        <v>431.91</v>
      </c>
      <c r="D303" s="13">
        <v>431.91</v>
      </c>
      <c r="E303" s="13">
        <v>431.91</v>
      </c>
      <c r="F303" s="13">
        <v>0</v>
      </c>
      <c r="G303" s="13">
        <v>0</v>
      </c>
      <c r="H303" s="45">
        <v>0</v>
      </c>
    </row>
    <row r="304" spans="1:8">
      <c r="A304" s="3"/>
      <c r="B304" s="67" t="s">
        <v>146</v>
      </c>
      <c r="C304" s="68">
        <v>431.91</v>
      </c>
      <c r="D304" s="68">
        <v>431.91</v>
      </c>
      <c r="E304" s="68">
        <v>431.91</v>
      </c>
      <c r="F304" s="68">
        <v>0</v>
      </c>
      <c r="G304" s="68">
        <v>0</v>
      </c>
      <c r="H304" s="64">
        <v>0</v>
      </c>
    </row>
    <row r="305" spans="1:8" s="22" customFormat="1">
      <c r="A305" s="4">
        <v>2</v>
      </c>
      <c r="B305" s="31" t="s">
        <v>17</v>
      </c>
      <c r="C305" s="196">
        <f t="shared" ref="C305:H305" si="86">C306</f>
        <v>223.03</v>
      </c>
      <c r="D305" s="196">
        <f t="shared" si="86"/>
        <v>223.03</v>
      </c>
      <c r="E305" s="196">
        <f t="shared" si="86"/>
        <v>223.03</v>
      </c>
      <c r="F305" s="196">
        <f t="shared" si="86"/>
        <v>0</v>
      </c>
      <c r="G305" s="196">
        <f t="shared" si="86"/>
        <v>0</v>
      </c>
      <c r="H305" s="196">
        <f t="shared" si="86"/>
        <v>0</v>
      </c>
    </row>
    <row r="306" spans="1:8">
      <c r="A306" s="3"/>
      <c r="B306" s="69" t="s">
        <v>265</v>
      </c>
      <c r="C306" s="33">
        <v>223.03</v>
      </c>
      <c r="D306" s="33">
        <v>223.03</v>
      </c>
      <c r="E306" s="33">
        <v>223.03</v>
      </c>
      <c r="F306" s="33">
        <v>0</v>
      </c>
      <c r="G306" s="33">
        <v>0</v>
      </c>
      <c r="H306" s="45">
        <v>0</v>
      </c>
    </row>
    <row r="307" spans="1:8">
      <c r="A307" s="3"/>
      <c r="B307" s="67" t="s">
        <v>110</v>
      </c>
      <c r="C307" s="68">
        <v>223.03</v>
      </c>
      <c r="D307" s="68">
        <v>223.03</v>
      </c>
      <c r="E307" s="68">
        <v>223.03</v>
      </c>
      <c r="F307" s="68">
        <v>0</v>
      </c>
      <c r="G307" s="68">
        <v>0</v>
      </c>
      <c r="H307" s="64">
        <v>0</v>
      </c>
    </row>
    <row r="308" spans="1:8">
      <c r="A308" s="4">
        <v>3</v>
      </c>
      <c r="B308" s="31" t="s">
        <v>16</v>
      </c>
      <c r="C308" s="12">
        <f t="shared" ref="C308:H308" si="87">C309+C310</f>
        <v>1023.0699999999999</v>
      </c>
      <c r="D308" s="12">
        <f t="shared" si="87"/>
        <v>1023.0699999999999</v>
      </c>
      <c r="E308" s="12">
        <f t="shared" si="87"/>
        <v>1023.0699999999999</v>
      </c>
      <c r="F308" s="12">
        <f t="shared" si="87"/>
        <v>0</v>
      </c>
      <c r="G308" s="12">
        <f t="shared" si="87"/>
        <v>0</v>
      </c>
      <c r="H308" s="12">
        <f t="shared" si="87"/>
        <v>0</v>
      </c>
    </row>
    <row r="309" spans="1:8">
      <c r="A309" s="3"/>
      <c r="B309" s="69" t="s">
        <v>148</v>
      </c>
      <c r="C309" s="33">
        <v>750</v>
      </c>
      <c r="D309" s="33">
        <v>750</v>
      </c>
      <c r="E309" s="33">
        <v>750</v>
      </c>
      <c r="F309" s="33">
        <v>0</v>
      </c>
      <c r="G309" s="33">
        <v>0</v>
      </c>
      <c r="H309" s="45">
        <v>0</v>
      </c>
    </row>
    <row r="310" spans="1:8">
      <c r="A310" s="3"/>
      <c r="B310" s="69" t="s">
        <v>84</v>
      </c>
      <c r="C310" s="33">
        <v>273.07</v>
      </c>
      <c r="D310" s="33">
        <v>273.07</v>
      </c>
      <c r="E310" s="33">
        <v>273.07</v>
      </c>
      <c r="F310" s="33">
        <v>0</v>
      </c>
      <c r="G310" s="33">
        <v>0</v>
      </c>
      <c r="H310" s="45">
        <v>0</v>
      </c>
    </row>
    <row r="311" spans="1:8">
      <c r="A311" s="3"/>
      <c r="B311" s="67" t="s">
        <v>149</v>
      </c>
      <c r="C311" s="68">
        <v>273.07</v>
      </c>
      <c r="D311" s="68">
        <v>273.07</v>
      </c>
      <c r="E311" s="68">
        <v>273.07</v>
      </c>
      <c r="F311" s="68">
        <v>0</v>
      </c>
      <c r="G311" s="68">
        <v>0</v>
      </c>
      <c r="H311" s="64">
        <v>0</v>
      </c>
    </row>
    <row r="312" spans="1:8">
      <c r="A312" s="3"/>
      <c r="B312" s="67" t="s">
        <v>150</v>
      </c>
      <c r="C312" s="68">
        <v>450</v>
      </c>
      <c r="D312" s="68">
        <v>450</v>
      </c>
      <c r="E312" s="68">
        <v>450</v>
      </c>
      <c r="F312" s="68">
        <v>0</v>
      </c>
      <c r="G312" s="68">
        <v>0</v>
      </c>
      <c r="H312" s="64">
        <v>0</v>
      </c>
    </row>
    <row r="313" spans="1:8">
      <c r="A313" s="3"/>
      <c r="B313" s="67" t="s">
        <v>151</v>
      </c>
      <c r="C313" s="68">
        <v>300</v>
      </c>
      <c r="D313" s="68">
        <v>300</v>
      </c>
      <c r="E313" s="68">
        <v>300</v>
      </c>
      <c r="F313" s="68">
        <v>0</v>
      </c>
      <c r="G313" s="68">
        <v>0</v>
      </c>
      <c r="H313" s="64">
        <v>0</v>
      </c>
    </row>
    <row r="314" spans="1:8">
      <c r="A314" s="23" t="s">
        <v>10</v>
      </c>
      <c r="B314" s="23" t="s">
        <v>9</v>
      </c>
      <c r="C314" s="24">
        <f t="shared" ref="C314:H314" si="88">C302+C308+C305</f>
        <v>1678.01</v>
      </c>
      <c r="D314" s="24">
        <f t="shared" si="88"/>
        <v>1678.01</v>
      </c>
      <c r="E314" s="24">
        <f t="shared" si="88"/>
        <v>1678.01</v>
      </c>
      <c r="F314" s="24">
        <f t="shared" si="88"/>
        <v>0</v>
      </c>
      <c r="G314" s="24">
        <f t="shared" si="88"/>
        <v>0</v>
      </c>
      <c r="H314" s="24">
        <f t="shared" si="88"/>
        <v>0</v>
      </c>
    </row>
    <row r="315" spans="1:8">
      <c r="A315" s="4" t="s">
        <v>8</v>
      </c>
      <c r="B315" s="4" t="s">
        <v>7</v>
      </c>
      <c r="C315" s="15">
        <f t="shared" ref="C315:H315" si="89">C301-C314</f>
        <v>0</v>
      </c>
      <c r="D315" s="15">
        <f t="shared" si="89"/>
        <v>0</v>
      </c>
      <c r="E315" s="15">
        <f t="shared" si="89"/>
        <v>0</v>
      </c>
      <c r="F315" s="15">
        <f t="shared" si="89"/>
        <v>0</v>
      </c>
      <c r="G315" s="15">
        <f t="shared" si="89"/>
        <v>0</v>
      </c>
      <c r="H315" s="15">
        <f t="shared" si="89"/>
        <v>0</v>
      </c>
    </row>
    <row r="316" spans="1:8">
      <c r="A316" s="23" t="s">
        <v>70</v>
      </c>
      <c r="B316" s="23" t="s">
        <v>69</v>
      </c>
      <c r="C316" s="24">
        <f t="shared" ref="C316:H316" si="90">C317+C320+C318+C319</f>
        <v>1678.01</v>
      </c>
      <c r="D316" s="24">
        <f t="shared" si="90"/>
        <v>1678.01</v>
      </c>
      <c r="E316" s="24">
        <f t="shared" si="90"/>
        <v>1678.01</v>
      </c>
      <c r="F316" s="24">
        <f t="shared" si="90"/>
        <v>0</v>
      </c>
      <c r="G316" s="24">
        <f t="shared" si="90"/>
        <v>0</v>
      </c>
      <c r="H316" s="24">
        <f t="shared" si="90"/>
        <v>0</v>
      </c>
    </row>
    <row r="317" spans="1:8">
      <c r="A317" s="3">
        <v>1</v>
      </c>
      <c r="B317" s="2" t="s">
        <v>5</v>
      </c>
      <c r="C317" s="15">
        <f t="shared" ref="C317:H318" si="91">C309</f>
        <v>750</v>
      </c>
      <c r="D317" s="15">
        <f t="shared" si="91"/>
        <v>750</v>
      </c>
      <c r="E317" s="15">
        <f t="shared" si="91"/>
        <v>750</v>
      </c>
      <c r="F317" s="15">
        <f t="shared" si="91"/>
        <v>0</v>
      </c>
      <c r="G317" s="15">
        <f t="shared" si="91"/>
        <v>0</v>
      </c>
      <c r="H317" s="15">
        <f t="shared" si="91"/>
        <v>0</v>
      </c>
    </row>
    <row r="318" spans="1:8">
      <c r="A318" s="3">
        <v>2</v>
      </c>
      <c r="B318" s="2" t="s">
        <v>134</v>
      </c>
      <c r="C318" s="15">
        <f t="shared" si="91"/>
        <v>273.07</v>
      </c>
      <c r="D318" s="15">
        <f t="shared" si="91"/>
        <v>273.07</v>
      </c>
      <c r="E318" s="15">
        <f t="shared" si="91"/>
        <v>273.07</v>
      </c>
      <c r="F318" s="15">
        <f t="shared" si="91"/>
        <v>0</v>
      </c>
      <c r="G318" s="15">
        <f t="shared" si="91"/>
        <v>0</v>
      </c>
      <c r="H318" s="15">
        <f t="shared" si="91"/>
        <v>0</v>
      </c>
    </row>
    <row r="319" spans="1:8">
      <c r="A319" s="3">
        <v>3</v>
      </c>
      <c r="B319" s="195" t="s">
        <v>266</v>
      </c>
      <c r="C319" s="15">
        <f t="shared" ref="C319:H319" si="92">C306</f>
        <v>223.03</v>
      </c>
      <c r="D319" s="15">
        <f t="shared" si="92"/>
        <v>223.03</v>
      </c>
      <c r="E319" s="15">
        <f t="shared" si="92"/>
        <v>223.03</v>
      </c>
      <c r="F319" s="15">
        <f t="shared" si="92"/>
        <v>0</v>
      </c>
      <c r="G319" s="15">
        <f t="shared" si="92"/>
        <v>0</v>
      </c>
      <c r="H319" s="15">
        <f t="shared" si="92"/>
        <v>0</v>
      </c>
    </row>
    <row r="320" spans="1:8">
      <c r="A320" s="3">
        <v>4</v>
      </c>
      <c r="B320" s="1" t="s">
        <v>47</v>
      </c>
      <c r="C320" s="15">
        <f t="shared" ref="C320:H320" si="93">C304</f>
        <v>431.91</v>
      </c>
      <c r="D320" s="15">
        <f t="shared" si="93"/>
        <v>431.91</v>
      </c>
      <c r="E320" s="15">
        <f t="shared" si="93"/>
        <v>431.91</v>
      </c>
      <c r="F320" s="15">
        <f t="shared" si="93"/>
        <v>0</v>
      </c>
      <c r="G320" s="15">
        <f t="shared" si="93"/>
        <v>0</v>
      </c>
      <c r="H320" s="15">
        <f t="shared" si="93"/>
        <v>0</v>
      </c>
    </row>
    <row r="322" spans="1:8">
      <c r="B322" s="22" t="s">
        <v>267</v>
      </c>
    </row>
    <row r="324" spans="1:8">
      <c r="A324" s="8" t="s">
        <v>36</v>
      </c>
      <c r="B324" s="52" t="s">
        <v>35</v>
      </c>
      <c r="C324" s="48" t="s">
        <v>71</v>
      </c>
      <c r="D324" s="48" t="s">
        <v>71</v>
      </c>
      <c r="E324" s="48" t="s">
        <v>71</v>
      </c>
      <c r="F324" s="48" t="s">
        <v>71</v>
      </c>
      <c r="G324" s="48" t="s">
        <v>71</v>
      </c>
      <c r="H324" s="60" t="s">
        <v>71</v>
      </c>
    </row>
    <row r="325" spans="1:8">
      <c r="A325" s="47" t="s">
        <v>32</v>
      </c>
      <c r="B325" s="53"/>
      <c r="C325" s="49" t="s">
        <v>77</v>
      </c>
      <c r="D325" s="49" t="s">
        <v>321</v>
      </c>
      <c r="E325" s="49" t="s">
        <v>85</v>
      </c>
      <c r="F325" s="49" t="s">
        <v>85</v>
      </c>
      <c r="G325" s="49" t="s">
        <v>85</v>
      </c>
      <c r="H325" s="61" t="s">
        <v>85</v>
      </c>
    </row>
    <row r="326" spans="1:8">
      <c r="A326" s="47"/>
      <c r="B326" s="53"/>
      <c r="C326" s="312" t="s">
        <v>339</v>
      </c>
      <c r="D326" s="49"/>
      <c r="E326" s="49" t="s">
        <v>26</v>
      </c>
      <c r="F326" s="49" t="s">
        <v>10</v>
      </c>
      <c r="G326" s="49" t="s">
        <v>8</v>
      </c>
      <c r="H326" s="61" t="s">
        <v>70</v>
      </c>
    </row>
    <row r="327" spans="1:8">
      <c r="A327" s="55"/>
      <c r="B327" s="54"/>
      <c r="C327" s="50" t="s">
        <v>245</v>
      </c>
      <c r="D327" s="50" t="s">
        <v>245</v>
      </c>
      <c r="E327" s="50" t="s">
        <v>245</v>
      </c>
      <c r="F327" s="50" t="s">
        <v>245</v>
      </c>
      <c r="G327" s="50" t="s">
        <v>245</v>
      </c>
      <c r="H327" s="50" t="s">
        <v>245</v>
      </c>
    </row>
    <row r="328" spans="1:8">
      <c r="A328" s="6" t="s">
        <v>31</v>
      </c>
      <c r="B328" s="6" t="s">
        <v>30</v>
      </c>
      <c r="C328" s="6">
        <v>1</v>
      </c>
      <c r="D328" s="6">
        <v>2</v>
      </c>
      <c r="E328" s="6">
        <v>2</v>
      </c>
      <c r="F328" s="6">
        <v>3</v>
      </c>
      <c r="G328" s="44">
        <v>4</v>
      </c>
      <c r="H328" s="51" t="s">
        <v>88</v>
      </c>
    </row>
    <row r="329" spans="1:8">
      <c r="A329" s="4">
        <v>1</v>
      </c>
      <c r="B329" s="16" t="s">
        <v>152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</row>
    <row r="330" spans="1:8">
      <c r="A330" s="23" t="s">
        <v>26</v>
      </c>
      <c r="B330" s="23" t="s">
        <v>25</v>
      </c>
      <c r="C330" s="24">
        <f t="shared" ref="C330:H330" si="94">C329</f>
        <v>0</v>
      </c>
      <c r="D330" s="24">
        <f t="shared" si="94"/>
        <v>0</v>
      </c>
      <c r="E330" s="24">
        <f t="shared" si="94"/>
        <v>0</v>
      </c>
      <c r="F330" s="24">
        <f t="shared" si="94"/>
        <v>0</v>
      </c>
      <c r="G330" s="24">
        <f t="shared" si="94"/>
        <v>0</v>
      </c>
      <c r="H330" s="24">
        <f t="shared" si="94"/>
        <v>0</v>
      </c>
    </row>
    <row r="331" spans="1:8">
      <c r="A331" s="4">
        <v>1</v>
      </c>
      <c r="B331" s="16" t="s">
        <v>11</v>
      </c>
      <c r="C331" s="12">
        <f t="shared" ref="C331:H331" si="95">C332</f>
        <v>0</v>
      </c>
      <c r="D331" s="12">
        <f t="shared" si="95"/>
        <v>0</v>
      </c>
      <c r="E331" s="12">
        <f t="shared" si="95"/>
        <v>0</v>
      </c>
      <c r="F331" s="12">
        <f t="shared" si="95"/>
        <v>0</v>
      </c>
      <c r="G331" s="12">
        <f t="shared" si="95"/>
        <v>0</v>
      </c>
      <c r="H331" s="12">
        <f t="shared" si="95"/>
        <v>0</v>
      </c>
    </row>
    <row r="332" spans="1:8">
      <c r="A332" s="3"/>
      <c r="B332" s="10" t="s">
        <v>84</v>
      </c>
      <c r="C332" s="13">
        <v>0</v>
      </c>
      <c r="D332" s="13">
        <v>0</v>
      </c>
      <c r="E332" s="13">
        <v>0</v>
      </c>
      <c r="F332" s="13">
        <v>0</v>
      </c>
      <c r="G332" s="13">
        <v>0</v>
      </c>
      <c r="H332" s="45">
        <v>0</v>
      </c>
    </row>
    <row r="333" spans="1:8">
      <c r="A333" s="3"/>
      <c r="B333" s="67" t="s">
        <v>124</v>
      </c>
      <c r="C333" s="68">
        <v>0</v>
      </c>
      <c r="D333" s="68">
        <v>0</v>
      </c>
      <c r="E333" s="68">
        <v>0</v>
      </c>
      <c r="F333" s="68">
        <v>0</v>
      </c>
      <c r="G333" s="68">
        <v>0</v>
      </c>
      <c r="H333" s="64">
        <v>0</v>
      </c>
    </row>
    <row r="334" spans="1:8">
      <c r="A334" s="4">
        <v>2</v>
      </c>
      <c r="B334" s="31" t="s">
        <v>16</v>
      </c>
      <c r="C334" s="12">
        <f t="shared" ref="C334:H334" si="96">C335</f>
        <v>0</v>
      </c>
      <c r="D334" s="12">
        <f t="shared" si="96"/>
        <v>0</v>
      </c>
      <c r="E334" s="12">
        <f t="shared" si="96"/>
        <v>0</v>
      </c>
      <c r="F334" s="12">
        <f t="shared" si="96"/>
        <v>0</v>
      </c>
      <c r="G334" s="12">
        <f t="shared" si="96"/>
        <v>0</v>
      </c>
      <c r="H334" s="12">
        <f t="shared" si="96"/>
        <v>0</v>
      </c>
    </row>
    <row r="335" spans="1:8">
      <c r="A335" s="3"/>
      <c r="B335" s="69" t="s">
        <v>84</v>
      </c>
      <c r="C335" s="33">
        <v>0</v>
      </c>
      <c r="D335" s="33">
        <v>0</v>
      </c>
      <c r="E335" s="33">
        <v>0</v>
      </c>
      <c r="F335" s="33">
        <v>0</v>
      </c>
      <c r="G335" s="33">
        <v>0</v>
      </c>
      <c r="H335" s="45">
        <v>0</v>
      </c>
    </row>
    <row r="336" spans="1:8">
      <c r="A336" s="3"/>
      <c r="B336" s="67" t="s">
        <v>151</v>
      </c>
      <c r="C336" s="68">
        <v>0</v>
      </c>
      <c r="D336" s="68">
        <v>0</v>
      </c>
      <c r="E336" s="68">
        <v>0</v>
      </c>
      <c r="F336" s="68">
        <v>0</v>
      </c>
      <c r="G336" s="68">
        <v>0</v>
      </c>
      <c r="H336" s="64">
        <v>0</v>
      </c>
    </row>
    <row r="337" spans="1:8">
      <c r="A337" s="23" t="s">
        <v>10</v>
      </c>
      <c r="B337" s="23" t="s">
        <v>9</v>
      </c>
      <c r="C337" s="24">
        <f t="shared" ref="C337:H337" si="97">C331+C334</f>
        <v>0</v>
      </c>
      <c r="D337" s="24">
        <f t="shared" si="97"/>
        <v>0</v>
      </c>
      <c r="E337" s="24">
        <f t="shared" si="97"/>
        <v>0</v>
      </c>
      <c r="F337" s="24">
        <f t="shared" si="97"/>
        <v>0</v>
      </c>
      <c r="G337" s="24">
        <f t="shared" si="97"/>
        <v>0</v>
      </c>
      <c r="H337" s="24">
        <f t="shared" si="97"/>
        <v>0</v>
      </c>
    </row>
    <row r="338" spans="1:8">
      <c r="A338" s="4" t="s">
        <v>8</v>
      </c>
      <c r="B338" s="4" t="s">
        <v>7</v>
      </c>
      <c r="C338" s="15">
        <f t="shared" ref="C338:H338" si="98">C330-C337</f>
        <v>0</v>
      </c>
      <c r="D338" s="15">
        <f t="shared" si="98"/>
        <v>0</v>
      </c>
      <c r="E338" s="15">
        <f t="shared" si="98"/>
        <v>0</v>
      </c>
      <c r="F338" s="15">
        <f t="shared" si="98"/>
        <v>0</v>
      </c>
      <c r="G338" s="15">
        <f t="shared" si="98"/>
        <v>0</v>
      </c>
      <c r="H338" s="15">
        <f t="shared" si="98"/>
        <v>0</v>
      </c>
    </row>
    <row r="339" spans="1:8">
      <c r="A339" s="23" t="s">
        <v>70</v>
      </c>
      <c r="B339" s="23" t="s">
        <v>69</v>
      </c>
      <c r="C339" s="24">
        <f t="shared" ref="C339:H339" si="99">C340</f>
        <v>0</v>
      </c>
      <c r="D339" s="24">
        <f t="shared" si="99"/>
        <v>0</v>
      </c>
      <c r="E339" s="24">
        <f t="shared" si="99"/>
        <v>0</v>
      </c>
      <c r="F339" s="24">
        <f t="shared" si="99"/>
        <v>0</v>
      </c>
      <c r="G339" s="24">
        <f t="shared" si="99"/>
        <v>0</v>
      </c>
      <c r="H339" s="24">
        <f t="shared" si="99"/>
        <v>0</v>
      </c>
    </row>
    <row r="340" spans="1:8">
      <c r="A340" s="3">
        <v>1</v>
      </c>
      <c r="B340" s="2" t="s">
        <v>134</v>
      </c>
      <c r="C340" s="15">
        <f t="shared" ref="C340:H340" si="100">C332+C335</f>
        <v>0</v>
      </c>
      <c r="D340" s="15">
        <f t="shared" si="100"/>
        <v>0</v>
      </c>
      <c r="E340" s="15">
        <f t="shared" si="100"/>
        <v>0</v>
      </c>
      <c r="F340" s="15">
        <f t="shared" si="100"/>
        <v>0</v>
      </c>
      <c r="G340" s="15">
        <f t="shared" si="100"/>
        <v>0</v>
      </c>
      <c r="H340" s="15">
        <f t="shared" si="100"/>
        <v>0</v>
      </c>
    </row>
    <row r="344" spans="1:8">
      <c r="C344" s="108"/>
    </row>
    <row r="345" spans="1:8">
      <c r="C345" s="108"/>
    </row>
    <row r="346" spans="1:8">
      <c r="C346" s="108"/>
    </row>
    <row r="347" spans="1:8">
      <c r="C347" s="108"/>
    </row>
    <row r="348" spans="1:8">
      <c r="C348" s="108"/>
    </row>
    <row r="349" spans="1:8">
      <c r="C349" s="108"/>
    </row>
    <row r="350" spans="1:8">
      <c r="C350" s="108"/>
    </row>
    <row r="351" spans="1:8">
      <c r="C351" s="108"/>
    </row>
    <row r="352" spans="1:8">
      <c r="C352" s="108"/>
    </row>
    <row r="353" spans="3:3">
      <c r="C353" s="108"/>
    </row>
    <row r="354" spans="3:3">
      <c r="C354" s="109"/>
    </row>
  </sheetData>
  <phoneticPr fontId="8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327"/>
  <sheetViews>
    <sheetView topLeftCell="B69" workbookViewId="0">
      <selection activeCell="H81" sqref="H81"/>
    </sheetView>
  </sheetViews>
  <sheetFormatPr defaultRowHeight="12.75"/>
  <cols>
    <col min="1" max="1" width="4.140625" customWidth="1"/>
    <col min="2" max="2" width="54.140625" customWidth="1"/>
    <col min="3" max="3" width="10.140625" customWidth="1"/>
    <col min="4" max="4" width="12.140625" customWidth="1"/>
    <col min="5" max="5" width="11.5703125" customWidth="1"/>
    <col min="6" max="6" width="10.140625" customWidth="1"/>
    <col min="7" max="7" width="11" customWidth="1"/>
    <col min="8" max="8" width="10.28515625" customWidth="1"/>
  </cols>
  <sheetData>
    <row r="1" spans="1:10">
      <c r="A1" s="22" t="s">
        <v>290</v>
      </c>
      <c r="B1" s="22"/>
    </row>
    <row r="2" spans="1:10">
      <c r="A2" s="22" t="s">
        <v>291</v>
      </c>
      <c r="B2" s="22"/>
    </row>
    <row r="3" spans="1:10">
      <c r="A3" s="22" t="s">
        <v>238</v>
      </c>
      <c r="B3" s="22"/>
    </row>
    <row r="4" spans="1:10">
      <c r="A4" s="22" t="s">
        <v>292</v>
      </c>
      <c r="B4" s="22"/>
    </row>
    <row r="5" spans="1:10">
      <c r="A5" s="22" t="s">
        <v>68</v>
      </c>
      <c r="B5" s="22"/>
    </row>
    <row r="6" spans="1:10">
      <c r="A6" s="22"/>
      <c r="B6" s="22"/>
    </row>
    <row r="7" spans="1:10">
      <c r="B7" s="261" t="s">
        <v>323</v>
      </c>
      <c r="C7" s="261"/>
      <c r="D7" s="261"/>
      <c r="E7" s="261"/>
      <c r="F7" s="261"/>
      <c r="G7" s="261"/>
    </row>
    <row r="8" spans="1:10">
      <c r="B8" s="22"/>
      <c r="C8" s="22"/>
      <c r="D8" s="22"/>
      <c r="E8" s="22"/>
      <c r="F8" s="22"/>
      <c r="G8" s="22"/>
      <c r="I8" t="s">
        <v>76</v>
      </c>
    </row>
    <row r="9" spans="1:10">
      <c r="B9" s="262" t="s">
        <v>35</v>
      </c>
      <c r="C9" s="263"/>
      <c r="D9" s="264" t="s">
        <v>71</v>
      </c>
      <c r="E9" s="264" t="s">
        <v>71</v>
      </c>
      <c r="F9" s="264" t="s">
        <v>71</v>
      </c>
      <c r="G9" s="264" t="s">
        <v>71</v>
      </c>
      <c r="H9" s="265" t="s">
        <v>71</v>
      </c>
      <c r="I9" s="266" t="s">
        <v>34</v>
      </c>
      <c r="J9" s="267"/>
    </row>
    <row r="10" spans="1:10">
      <c r="B10" s="268"/>
      <c r="C10" s="269" t="s">
        <v>219</v>
      </c>
      <c r="D10" s="270" t="s">
        <v>77</v>
      </c>
      <c r="E10" s="270" t="s">
        <v>321</v>
      </c>
      <c r="F10" s="270" t="s">
        <v>85</v>
      </c>
      <c r="G10" s="270" t="s">
        <v>85</v>
      </c>
      <c r="H10" s="271" t="s">
        <v>293</v>
      </c>
      <c r="I10" s="272" t="s">
        <v>324</v>
      </c>
      <c r="J10" s="273"/>
    </row>
    <row r="11" spans="1:10">
      <c r="B11" s="268"/>
      <c r="C11" s="269"/>
      <c r="D11" s="270"/>
      <c r="E11" s="270"/>
      <c r="F11" s="270" t="s">
        <v>26</v>
      </c>
      <c r="G11" s="270" t="s">
        <v>10</v>
      </c>
      <c r="H11" s="271" t="s">
        <v>26</v>
      </c>
      <c r="I11" s="274"/>
      <c r="J11" s="273" t="s">
        <v>33</v>
      </c>
    </row>
    <row r="12" spans="1:10">
      <c r="B12" s="275"/>
      <c r="C12" s="276"/>
      <c r="D12" s="277" t="s">
        <v>245</v>
      </c>
      <c r="E12" s="277" t="s">
        <v>245</v>
      </c>
      <c r="F12" s="277" t="s">
        <v>245</v>
      </c>
      <c r="G12" s="277" t="s">
        <v>245</v>
      </c>
      <c r="H12" s="278" t="s">
        <v>245</v>
      </c>
      <c r="I12" s="279">
        <v>2010</v>
      </c>
      <c r="J12" s="280"/>
    </row>
    <row r="13" spans="1:10">
      <c r="B13" s="281" t="s">
        <v>31</v>
      </c>
      <c r="C13" s="277" t="s">
        <v>30</v>
      </c>
      <c r="D13" s="277" t="s">
        <v>220</v>
      </c>
      <c r="E13" s="277" t="s">
        <v>221</v>
      </c>
      <c r="F13" s="277" t="s">
        <v>222</v>
      </c>
      <c r="G13" s="277" t="s">
        <v>223</v>
      </c>
      <c r="H13" s="282" t="s">
        <v>342</v>
      </c>
      <c r="I13" s="281">
        <v>6</v>
      </c>
      <c r="J13" s="281" t="s">
        <v>343</v>
      </c>
    </row>
    <row r="14" spans="1:10">
      <c r="B14" s="104" t="s">
        <v>228</v>
      </c>
      <c r="C14" s="105" t="s">
        <v>153</v>
      </c>
      <c r="D14" s="106">
        <f t="shared" ref="D14:I14" si="0">SUM(D15+D29+D30+D31)</f>
        <v>168616.35</v>
      </c>
      <c r="E14" s="106">
        <f t="shared" si="0"/>
        <v>171067.35</v>
      </c>
      <c r="F14" s="106">
        <f t="shared" si="0"/>
        <v>46463.200000000004</v>
      </c>
      <c r="G14" s="106">
        <f t="shared" si="0"/>
        <v>52036.160000000003</v>
      </c>
      <c r="H14" s="106">
        <f t="shared" si="0"/>
        <v>98499.36</v>
      </c>
      <c r="I14" s="106">
        <f t="shared" si="0"/>
        <v>84436.98</v>
      </c>
      <c r="J14" s="283">
        <f t="shared" ref="J14:J19" si="1">I14/H14*100</f>
        <v>85.723379319418925</v>
      </c>
    </row>
    <row r="15" spans="1:10">
      <c r="B15" s="93" t="s">
        <v>225</v>
      </c>
      <c r="C15" s="94" t="s">
        <v>154</v>
      </c>
      <c r="D15" s="95">
        <f t="shared" ref="D15:I15" si="2">SUM(D16+D28)</f>
        <v>151245.35</v>
      </c>
      <c r="E15" s="95">
        <f t="shared" si="2"/>
        <v>153696.35</v>
      </c>
      <c r="F15" s="95">
        <f t="shared" si="2"/>
        <v>43814.14</v>
      </c>
      <c r="G15" s="95">
        <f t="shared" si="2"/>
        <v>44499.16</v>
      </c>
      <c r="H15" s="95">
        <f t="shared" si="2"/>
        <v>88313.3</v>
      </c>
      <c r="I15" s="95">
        <f t="shared" si="2"/>
        <v>79094.61</v>
      </c>
      <c r="J15" s="220">
        <f t="shared" si="1"/>
        <v>89.56137976952509</v>
      </c>
    </row>
    <row r="16" spans="1:10">
      <c r="B16" s="93" t="s">
        <v>224</v>
      </c>
      <c r="C16" s="94" t="s">
        <v>155</v>
      </c>
      <c r="D16" s="95">
        <f t="shared" ref="D16:I16" si="3">SUM(D17+D19+D22+D23+D24+D27)</f>
        <v>132752</v>
      </c>
      <c r="E16" s="95">
        <f t="shared" si="3"/>
        <v>135203</v>
      </c>
      <c r="F16" s="95">
        <f t="shared" si="3"/>
        <v>37396</v>
      </c>
      <c r="G16" s="95">
        <f t="shared" si="3"/>
        <v>39551</v>
      </c>
      <c r="H16" s="95">
        <f t="shared" si="3"/>
        <v>76947</v>
      </c>
      <c r="I16" s="95">
        <f t="shared" si="3"/>
        <v>71835.509999999995</v>
      </c>
      <c r="J16" s="220">
        <f t="shared" si="1"/>
        <v>93.357128932901858</v>
      </c>
    </row>
    <row r="17" spans="2:10" ht="24.75" customHeight="1">
      <c r="B17" s="73" t="s">
        <v>156</v>
      </c>
      <c r="C17" s="71" t="s">
        <v>157</v>
      </c>
      <c r="D17" s="72">
        <f t="shared" ref="D17:I17" si="4">SUM(D18)</f>
        <v>418</v>
      </c>
      <c r="E17" s="72">
        <f t="shared" si="4"/>
        <v>418</v>
      </c>
      <c r="F17" s="72">
        <f t="shared" si="4"/>
        <v>130</v>
      </c>
      <c r="G17" s="72">
        <f t="shared" si="4"/>
        <v>97</v>
      </c>
      <c r="H17" s="72">
        <f t="shared" si="4"/>
        <v>227</v>
      </c>
      <c r="I17" s="72">
        <f t="shared" si="4"/>
        <v>237.96</v>
      </c>
      <c r="J17" s="284">
        <f t="shared" si="1"/>
        <v>104.82819383259911</v>
      </c>
    </row>
    <row r="18" spans="2:10">
      <c r="B18" s="74" t="s">
        <v>158</v>
      </c>
      <c r="C18" s="71" t="s">
        <v>159</v>
      </c>
      <c r="D18" s="75">
        <f>C76</f>
        <v>418</v>
      </c>
      <c r="E18" s="75">
        <f>D76</f>
        <v>418</v>
      </c>
      <c r="F18" s="75">
        <f>E76</f>
        <v>130</v>
      </c>
      <c r="G18" s="75">
        <f>F76</f>
        <v>97</v>
      </c>
      <c r="H18" s="92">
        <f>G18+F18</f>
        <v>227</v>
      </c>
      <c r="I18" s="75">
        <f>H76</f>
        <v>237.96</v>
      </c>
      <c r="J18" s="284">
        <f t="shared" si="1"/>
        <v>104.82819383259911</v>
      </c>
    </row>
    <row r="19" spans="2:10" ht="25.5" customHeight="1">
      <c r="B19" s="73" t="s">
        <v>160</v>
      </c>
      <c r="C19" s="71" t="s">
        <v>161</v>
      </c>
      <c r="D19" s="75">
        <f t="shared" ref="D19:I19" si="5">SUM(D20:D21)</f>
        <v>45122</v>
      </c>
      <c r="E19" s="75">
        <f t="shared" si="5"/>
        <v>45122</v>
      </c>
      <c r="F19" s="75">
        <f t="shared" si="5"/>
        <v>11629</v>
      </c>
      <c r="G19" s="75">
        <f t="shared" si="5"/>
        <v>12550</v>
      </c>
      <c r="H19" s="75">
        <f t="shared" si="5"/>
        <v>24179</v>
      </c>
      <c r="I19" s="75">
        <f t="shared" si="5"/>
        <v>23602.62</v>
      </c>
      <c r="J19" s="284">
        <f t="shared" si="1"/>
        <v>97.6161958724513</v>
      </c>
    </row>
    <row r="20" spans="2:10" ht="24" customHeight="1">
      <c r="B20" s="76" t="s">
        <v>162</v>
      </c>
      <c r="C20" s="71" t="s">
        <v>163</v>
      </c>
      <c r="D20" s="75">
        <v>0</v>
      </c>
      <c r="E20" s="75">
        <v>0</v>
      </c>
      <c r="F20" s="75">
        <v>0</v>
      </c>
      <c r="G20" s="75">
        <v>0</v>
      </c>
      <c r="H20" s="92">
        <f>G20+F20</f>
        <v>0</v>
      </c>
      <c r="I20" s="75">
        <v>0</v>
      </c>
      <c r="J20" s="284">
        <v>0</v>
      </c>
    </row>
    <row r="21" spans="2:10" ht="14.25" customHeight="1">
      <c r="B21" s="77" t="s">
        <v>164</v>
      </c>
      <c r="C21" s="71" t="s">
        <v>165</v>
      </c>
      <c r="D21" s="75">
        <f>C88+C89</f>
        <v>45122</v>
      </c>
      <c r="E21" s="75">
        <f>D88+D89</f>
        <v>45122</v>
      </c>
      <c r="F21" s="75">
        <f>E88+E89</f>
        <v>11629</v>
      </c>
      <c r="G21" s="75">
        <f>F88+F89</f>
        <v>12550</v>
      </c>
      <c r="H21" s="92">
        <f>G21+F21</f>
        <v>24179</v>
      </c>
      <c r="I21" s="75">
        <f>H88+H89</f>
        <v>23602.62</v>
      </c>
      <c r="J21" s="284">
        <f>I21/H21*100</f>
        <v>97.6161958724513</v>
      </c>
    </row>
    <row r="22" spans="2:10" ht="13.5" customHeight="1">
      <c r="B22" s="73" t="s">
        <v>166</v>
      </c>
      <c r="C22" s="71" t="s">
        <v>167</v>
      </c>
      <c r="D22" s="75">
        <v>0</v>
      </c>
      <c r="E22" s="75">
        <v>0</v>
      </c>
      <c r="F22" s="75">
        <v>0</v>
      </c>
      <c r="G22" s="75">
        <v>0</v>
      </c>
      <c r="H22" s="92">
        <f>G22+F22</f>
        <v>0</v>
      </c>
      <c r="I22" s="75">
        <v>0</v>
      </c>
      <c r="J22" s="284">
        <v>0</v>
      </c>
    </row>
    <row r="23" spans="2:10">
      <c r="B23" s="70" t="s">
        <v>168</v>
      </c>
      <c r="C23" s="71" t="s">
        <v>169</v>
      </c>
      <c r="D23" s="75">
        <f>C78</f>
        <v>17500</v>
      </c>
      <c r="E23" s="75">
        <f>D78</f>
        <v>17500</v>
      </c>
      <c r="F23" s="75">
        <f>E78</f>
        <v>5900</v>
      </c>
      <c r="G23" s="75">
        <f>F78</f>
        <v>5720</v>
      </c>
      <c r="H23" s="92">
        <f>G23+F23</f>
        <v>11620</v>
      </c>
      <c r="I23" s="75">
        <f>H78</f>
        <v>10095.83</v>
      </c>
      <c r="J23" s="284">
        <f t="shared" ref="J23:J29" si="6">I23/H23*100</f>
        <v>86.883218588640275</v>
      </c>
    </row>
    <row r="24" spans="2:10">
      <c r="B24" s="70" t="s">
        <v>170</v>
      </c>
      <c r="C24" s="71" t="s">
        <v>171</v>
      </c>
      <c r="D24" s="78">
        <f t="shared" ref="D24:I24" si="7">SUM(D25:D26)</f>
        <v>69462</v>
      </c>
      <c r="E24" s="78">
        <f t="shared" si="7"/>
        <v>71913</v>
      </c>
      <c r="F24" s="78">
        <f t="shared" si="7"/>
        <v>19647</v>
      </c>
      <c r="G24" s="78">
        <f t="shared" si="7"/>
        <v>21084</v>
      </c>
      <c r="H24" s="78">
        <f t="shared" si="7"/>
        <v>40731</v>
      </c>
      <c r="I24" s="78">
        <f t="shared" si="7"/>
        <v>37764.83</v>
      </c>
      <c r="J24" s="284">
        <f t="shared" si="6"/>
        <v>92.717659767744479</v>
      </c>
    </row>
    <row r="25" spans="2:10">
      <c r="B25" s="74" t="s">
        <v>29</v>
      </c>
      <c r="C25" s="71" t="s">
        <v>172</v>
      </c>
      <c r="D25" s="92">
        <f>C90</f>
        <v>58192</v>
      </c>
      <c r="E25" s="92">
        <f>D90</f>
        <v>60643</v>
      </c>
      <c r="F25" s="92">
        <f>E90</f>
        <v>16798</v>
      </c>
      <c r="G25" s="92">
        <f>F90</f>
        <v>16504</v>
      </c>
      <c r="H25" s="92">
        <f t="shared" ref="H25:H30" si="8">G25+F25</f>
        <v>33302</v>
      </c>
      <c r="I25" s="92">
        <f>H90</f>
        <v>33114.43</v>
      </c>
      <c r="J25" s="284">
        <f t="shared" si="6"/>
        <v>99.436760554921634</v>
      </c>
    </row>
    <row r="26" spans="2:10" ht="22.5" customHeight="1">
      <c r="B26" s="76" t="s">
        <v>177</v>
      </c>
      <c r="C26" s="71" t="s">
        <v>178</v>
      </c>
      <c r="D26" s="75">
        <f t="shared" ref="D26:G27" si="9">C79</f>
        <v>11270</v>
      </c>
      <c r="E26" s="75">
        <f t="shared" si="9"/>
        <v>11270</v>
      </c>
      <c r="F26" s="75">
        <f t="shared" si="9"/>
        <v>2849</v>
      </c>
      <c r="G26" s="75">
        <f t="shared" si="9"/>
        <v>4580</v>
      </c>
      <c r="H26" s="92">
        <f t="shared" si="8"/>
        <v>7429</v>
      </c>
      <c r="I26" s="75">
        <f>H79</f>
        <v>4650.3999999999996</v>
      </c>
      <c r="J26" s="284">
        <f t="shared" si="6"/>
        <v>62.597927042670612</v>
      </c>
    </row>
    <row r="27" spans="2:10">
      <c r="B27" s="81" t="s">
        <v>179</v>
      </c>
      <c r="C27" s="71" t="s">
        <v>180</v>
      </c>
      <c r="D27" s="75">
        <f t="shared" si="9"/>
        <v>250</v>
      </c>
      <c r="E27" s="75">
        <f t="shared" si="9"/>
        <v>250</v>
      </c>
      <c r="F27" s="75">
        <f t="shared" si="9"/>
        <v>90</v>
      </c>
      <c r="G27" s="75">
        <f t="shared" si="9"/>
        <v>100</v>
      </c>
      <c r="H27" s="92">
        <f t="shared" si="8"/>
        <v>190</v>
      </c>
      <c r="I27" s="75">
        <f>H80</f>
        <v>134.27000000000001</v>
      </c>
      <c r="J27" s="284">
        <f t="shared" si="6"/>
        <v>70.668421052631587</v>
      </c>
    </row>
    <row r="28" spans="2:10">
      <c r="B28" s="93" t="s">
        <v>181</v>
      </c>
      <c r="C28" s="94" t="s">
        <v>182</v>
      </c>
      <c r="D28" s="96">
        <f>C81+C82+C83+C84+C85+C86+C228+C271+C305</f>
        <v>18493.349999999999</v>
      </c>
      <c r="E28" s="96">
        <f>D81+D82+D83+D84+D85+D86+D228+D271+D305</f>
        <v>18493.349999999999</v>
      </c>
      <c r="F28" s="96">
        <f>E81+E82+E83+E84+E85+E86+E228+E271+E305</f>
        <v>6418.14</v>
      </c>
      <c r="G28" s="96">
        <f>F81+F82+F83+F84+F85+F86+F228+F271+F305</f>
        <v>4948.16</v>
      </c>
      <c r="H28" s="97">
        <f t="shared" si="8"/>
        <v>11366.3</v>
      </c>
      <c r="I28" s="96">
        <f>H81+H82+H83+H84+H85+H86+H228+H271+H305</f>
        <v>7259.1</v>
      </c>
      <c r="J28" s="220">
        <f t="shared" si="6"/>
        <v>63.865110018211737</v>
      </c>
    </row>
    <row r="29" spans="2:10">
      <c r="B29" s="93" t="s">
        <v>183</v>
      </c>
      <c r="C29" s="94" t="s">
        <v>184</v>
      </c>
      <c r="D29" s="95">
        <f>C87+C282</f>
        <v>173</v>
      </c>
      <c r="E29" s="95">
        <f>D87+D282</f>
        <v>173</v>
      </c>
      <c r="F29" s="95">
        <f>E87+E282</f>
        <v>17.66</v>
      </c>
      <c r="G29" s="95">
        <f>F87+F282</f>
        <v>90.9</v>
      </c>
      <c r="H29" s="97">
        <f t="shared" si="8"/>
        <v>108.56</v>
      </c>
      <c r="I29" s="95">
        <f>H87+H282</f>
        <v>45.81</v>
      </c>
      <c r="J29" s="220">
        <f t="shared" si="6"/>
        <v>42.197862932940311</v>
      </c>
    </row>
    <row r="30" spans="2:10">
      <c r="B30" s="93" t="s">
        <v>47</v>
      </c>
      <c r="C30" s="94" t="s">
        <v>185</v>
      </c>
      <c r="D30" s="95">
        <v>0</v>
      </c>
      <c r="E30" s="95">
        <v>0</v>
      </c>
      <c r="F30" s="95">
        <v>0</v>
      </c>
      <c r="G30" s="95">
        <v>0</v>
      </c>
      <c r="H30" s="97">
        <f t="shared" si="8"/>
        <v>0</v>
      </c>
      <c r="I30" s="95">
        <v>0</v>
      </c>
      <c r="J30" s="220">
        <v>0</v>
      </c>
    </row>
    <row r="31" spans="2:10">
      <c r="B31" s="98" t="s">
        <v>186</v>
      </c>
      <c r="C31" s="94" t="s">
        <v>187</v>
      </c>
      <c r="D31" s="95">
        <f t="shared" ref="D31:I31" si="10">SUM(D32:D33)</f>
        <v>17198</v>
      </c>
      <c r="E31" s="95">
        <f t="shared" si="10"/>
        <v>17198</v>
      </c>
      <c r="F31" s="95">
        <f t="shared" si="10"/>
        <v>2631.4</v>
      </c>
      <c r="G31" s="95">
        <f t="shared" si="10"/>
        <v>7446.1</v>
      </c>
      <c r="H31" s="95">
        <f t="shared" si="10"/>
        <v>10077.5</v>
      </c>
      <c r="I31" s="95">
        <f t="shared" si="10"/>
        <v>5296.5599999999995</v>
      </c>
      <c r="J31" s="220">
        <f t="shared" ref="J31:J39" si="11">I31/H31*100</f>
        <v>52.55827338129496</v>
      </c>
    </row>
    <row r="32" spans="2:10">
      <c r="B32" s="74" t="s">
        <v>188</v>
      </c>
      <c r="C32" s="71" t="s">
        <v>189</v>
      </c>
      <c r="D32" s="72">
        <f>C93</f>
        <v>15244</v>
      </c>
      <c r="E32" s="72">
        <f>D93</f>
        <v>15244</v>
      </c>
      <c r="F32" s="72">
        <f>E93</f>
        <v>2631.4</v>
      </c>
      <c r="G32" s="72">
        <f>F93</f>
        <v>6466.1</v>
      </c>
      <c r="H32" s="92">
        <f>G32+F32</f>
        <v>9097.5</v>
      </c>
      <c r="I32" s="72">
        <f>H93</f>
        <v>4877.8899999999994</v>
      </c>
      <c r="J32" s="284">
        <f t="shared" si="11"/>
        <v>53.617917010167623</v>
      </c>
    </row>
    <row r="33" spans="2:10">
      <c r="B33" s="305" t="s">
        <v>300</v>
      </c>
      <c r="C33" s="71" t="s">
        <v>191</v>
      </c>
      <c r="D33" s="72">
        <f>C101</f>
        <v>1954</v>
      </c>
      <c r="E33" s="72">
        <f>D101</f>
        <v>1954</v>
      </c>
      <c r="F33" s="72">
        <f>E101</f>
        <v>0</v>
      </c>
      <c r="G33" s="72">
        <f>F101</f>
        <v>980</v>
      </c>
      <c r="H33" s="92">
        <f>G33+F33</f>
        <v>980</v>
      </c>
      <c r="I33" s="72">
        <f>H101</f>
        <v>418.67</v>
      </c>
      <c r="J33" s="284">
        <f t="shared" si="11"/>
        <v>42.721428571428568</v>
      </c>
    </row>
    <row r="34" spans="2:10">
      <c r="B34" s="104" t="s">
        <v>229</v>
      </c>
      <c r="C34" s="105" t="s">
        <v>192</v>
      </c>
      <c r="D34" s="107">
        <f t="shared" ref="D34:I34" si="12">SUM(D35+D45+D46+D47+D51+D50)</f>
        <v>168616.35</v>
      </c>
      <c r="E34" s="107">
        <f t="shared" si="12"/>
        <v>171067.35</v>
      </c>
      <c r="F34" s="107">
        <f t="shared" si="12"/>
        <v>46463.200000000004</v>
      </c>
      <c r="G34" s="107">
        <f t="shared" si="12"/>
        <v>52036.159999999996</v>
      </c>
      <c r="H34" s="107">
        <f t="shared" si="12"/>
        <v>98499.360000000015</v>
      </c>
      <c r="I34" s="107">
        <f t="shared" si="12"/>
        <v>83852.74000000002</v>
      </c>
      <c r="J34" s="283">
        <f t="shared" si="11"/>
        <v>85.130238409670895</v>
      </c>
    </row>
    <row r="35" spans="2:10">
      <c r="B35" s="100" t="s">
        <v>227</v>
      </c>
      <c r="C35" s="101" t="s">
        <v>193</v>
      </c>
      <c r="D35" s="95">
        <f t="shared" ref="D35:I35" si="13">SUM(D36:D44)</f>
        <v>158866.43</v>
      </c>
      <c r="E35" s="95">
        <f t="shared" si="13"/>
        <v>161317.43</v>
      </c>
      <c r="F35" s="95">
        <f t="shared" si="13"/>
        <v>43800.380000000005</v>
      </c>
      <c r="G35" s="95">
        <f t="shared" si="13"/>
        <v>48260.06</v>
      </c>
      <c r="H35" s="95">
        <f t="shared" si="13"/>
        <v>92060.44</v>
      </c>
      <c r="I35" s="95">
        <f t="shared" si="13"/>
        <v>79388.35000000002</v>
      </c>
      <c r="J35" s="220">
        <f t="shared" si="11"/>
        <v>86.23503211585782</v>
      </c>
    </row>
    <row r="36" spans="2:10">
      <c r="B36" s="84" t="s">
        <v>194</v>
      </c>
      <c r="C36" s="83" t="s">
        <v>195</v>
      </c>
      <c r="D36" s="72">
        <f>C207+C261+C295</f>
        <v>80572.539999999994</v>
      </c>
      <c r="E36" s="72">
        <f>D207+D261+D295</f>
        <v>84231.039999999994</v>
      </c>
      <c r="F36" s="72">
        <f>E207+E261+E295</f>
        <v>22728.54</v>
      </c>
      <c r="G36" s="72">
        <f>F207+F261+F295</f>
        <v>22995.01</v>
      </c>
      <c r="H36" s="92">
        <f t="shared" ref="H36:H45" si="14">F36+G36</f>
        <v>45723.55</v>
      </c>
      <c r="I36" s="72">
        <f>H207+H261+H295</f>
        <v>43994.62000000001</v>
      </c>
      <c r="J36" s="284">
        <f t="shared" si="11"/>
        <v>96.218731922608825</v>
      </c>
    </row>
    <row r="37" spans="2:10">
      <c r="B37" s="84" t="s">
        <v>196</v>
      </c>
      <c r="C37" s="83" t="s">
        <v>197</v>
      </c>
      <c r="D37" s="72">
        <f>C208+C262+C296+C324</f>
        <v>39812.86</v>
      </c>
      <c r="E37" s="72">
        <f>D208+D262+D296+D324</f>
        <v>38688.879999999997</v>
      </c>
      <c r="F37" s="72">
        <f>E208+E262+E296+E324</f>
        <v>10448.26</v>
      </c>
      <c r="G37" s="72">
        <f>F208+F262+F296+F324</f>
        <v>10521.5</v>
      </c>
      <c r="H37" s="92">
        <f t="shared" si="14"/>
        <v>20969.760000000002</v>
      </c>
      <c r="I37" s="72">
        <f>H208+H262+H296+H324</f>
        <v>16521.3</v>
      </c>
      <c r="J37" s="284">
        <f t="shared" si="11"/>
        <v>78.78630942843408</v>
      </c>
    </row>
    <row r="38" spans="2:10">
      <c r="B38" s="80" t="s">
        <v>73</v>
      </c>
      <c r="C38" s="83" t="s">
        <v>198</v>
      </c>
      <c r="D38" s="72">
        <f t="shared" ref="D38:G40" si="15">C209</f>
        <v>3210</v>
      </c>
      <c r="E38" s="72">
        <f t="shared" si="15"/>
        <v>3210</v>
      </c>
      <c r="F38" s="72">
        <f t="shared" si="15"/>
        <v>1170</v>
      </c>
      <c r="G38" s="72">
        <f t="shared" si="15"/>
        <v>1200</v>
      </c>
      <c r="H38" s="92">
        <f t="shared" si="14"/>
        <v>2370</v>
      </c>
      <c r="I38" s="72">
        <f>H209</f>
        <v>1970</v>
      </c>
      <c r="J38" s="284">
        <f t="shared" si="11"/>
        <v>83.122362869198312</v>
      </c>
    </row>
    <row r="39" spans="2:10">
      <c r="B39" s="84" t="s">
        <v>199</v>
      </c>
      <c r="C39" s="83" t="s">
        <v>200</v>
      </c>
      <c r="D39" s="72">
        <f t="shared" si="15"/>
        <v>28426</v>
      </c>
      <c r="E39" s="72">
        <f t="shared" si="15"/>
        <v>28426</v>
      </c>
      <c r="F39" s="72">
        <f t="shared" si="15"/>
        <v>8450</v>
      </c>
      <c r="G39" s="72">
        <f t="shared" si="15"/>
        <v>10850</v>
      </c>
      <c r="H39" s="92">
        <f t="shared" si="14"/>
        <v>19300</v>
      </c>
      <c r="I39" s="72">
        <f>H210</f>
        <v>14799.02</v>
      </c>
      <c r="J39" s="284">
        <f t="shared" si="11"/>
        <v>76.678860103626945</v>
      </c>
    </row>
    <row r="40" spans="2:10">
      <c r="B40" s="80" t="s">
        <v>201</v>
      </c>
      <c r="C40" s="83" t="s">
        <v>202</v>
      </c>
      <c r="D40" s="72">
        <f t="shared" si="15"/>
        <v>100</v>
      </c>
      <c r="E40" s="72">
        <f t="shared" si="15"/>
        <v>16.48</v>
      </c>
      <c r="F40" s="72">
        <f t="shared" si="15"/>
        <v>0</v>
      </c>
      <c r="G40" s="72">
        <f t="shared" si="15"/>
        <v>0</v>
      </c>
      <c r="H40" s="92">
        <f t="shared" si="14"/>
        <v>0</v>
      </c>
      <c r="I40" s="72">
        <f>H211</f>
        <v>0</v>
      </c>
      <c r="J40" s="284">
        <v>0</v>
      </c>
    </row>
    <row r="41" spans="2:10">
      <c r="B41" s="84" t="s">
        <v>203</v>
      </c>
      <c r="C41" s="83" t="s">
        <v>204</v>
      </c>
      <c r="D41" s="72">
        <f>C212-C236</f>
        <v>20</v>
      </c>
      <c r="E41" s="72">
        <f>D212-D236</f>
        <v>20</v>
      </c>
      <c r="F41" s="72">
        <f>E212-E236</f>
        <v>6.5</v>
      </c>
      <c r="G41" s="72">
        <f>F212-F236</f>
        <v>6</v>
      </c>
      <c r="H41" s="92">
        <f t="shared" si="14"/>
        <v>12.5</v>
      </c>
      <c r="I41" s="72">
        <f>H212-H236</f>
        <v>10.760000000000218</v>
      </c>
      <c r="J41" s="284">
        <f>I41/H41*100</f>
        <v>86.080000000001746</v>
      </c>
    </row>
    <row r="42" spans="2:10">
      <c r="B42" s="306" t="s">
        <v>307</v>
      </c>
      <c r="C42" s="83" t="s">
        <v>205</v>
      </c>
      <c r="D42" s="72">
        <f>C213+C325</f>
        <v>3300.03</v>
      </c>
      <c r="E42" s="72">
        <f>D213+D325</f>
        <v>3300.03</v>
      </c>
      <c r="F42" s="72">
        <f>E213+E325</f>
        <v>223.03</v>
      </c>
      <c r="G42" s="72">
        <f>F213+F325</f>
        <v>1540</v>
      </c>
      <c r="H42" s="92">
        <f t="shared" si="14"/>
        <v>1763.03</v>
      </c>
      <c r="I42" s="72">
        <f>H213+H325</f>
        <v>466.1</v>
      </c>
      <c r="J42" s="284">
        <v>0</v>
      </c>
    </row>
    <row r="43" spans="2:10">
      <c r="B43" s="80" t="s">
        <v>1</v>
      </c>
      <c r="C43" s="83" t="s">
        <v>206</v>
      </c>
      <c r="D43" s="72">
        <f>C214+C297</f>
        <v>3244</v>
      </c>
      <c r="E43" s="72">
        <f>D214+D297</f>
        <v>3244</v>
      </c>
      <c r="F43" s="72">
        <f>E214+E297</f>
        <v>749.15</v>
      </c>
      <c r="G43" s="72">
        <f>F214+F297</f>
        <v>1065.6500000000001</v>
      </c>
      <c r="H43" s="92">
        <f t="shared" si="14"/>
        <v>1814.8000000000002</v>
      </c>
      <c r="I43" s="72">
        <f>H214+H297</f>
        <v>1545.7100000000003</v>
      </c>
      <c r="J43" s="284">
        <f>I43/H43*100</f>
        <v>85.17247079567997</v>
      </c>
    </row>
    <row r="44" spans="2:10">
      <c r="B44" s="80" t="s">
        <v>0</v>
      </c>
      <c r="C44" s="83" t="s">
        <v>207</v>
      </c>
      <c r="D44" s="72">
        <f>C215</f>
        <v>181</v>
      </c>
      <c r="E44" s="72">
        <f>D215</f>
        <v>181</v>
      </c>
      <c r="F44" s="72">
        <f>E215</f>
        <v>24.9</v>
      </c>
      <c r="G44" s="72">
        <f>F215</f>
        <v>81.900000000000006</v>
      </c>
      <c r="H44" s="92">
        <f t="shared" si="14"/>
        <v>106.80000000000001</v>
      </c>
      <c r="I44" s="72">
        <f>H215</f>
        <v>80.84</v>
      </c>
      <c r="J44" s="284">
        <f>I44/H44*100</f>
        <v>75.692883895131075</v>
      </c>
    </row>
    <row r="45" spans="2:10">
      <c r="B45" s="100" t="s">
        <v>208</v>
      </c>
      <c r="C45" s="101" t="s">
        <v>209</v>
      </c>
      <c r="D45" s="95">
        <f>C217+C326</f>
        <v>5497.07</v>
      </c>
      <c r="E45" s="95">
        <f>D217+D326</f>
        <v>5497.07</v>
      </c>
      <c r="F45" s="95">
        <f>E217+E326</f>
        <v>1572.07</v>
      </c>
      <c r="G45" s="95">
        <f>F217+F326</f>
        <v>2730</v>
      </c>
      <c r="H45" s="97">
        <f t="shared" si="14"/>
        <v>4302.07</v>
      </c>
      <c r="I45" s="95">
        <f>H217+H326</f>
        <v>3170.14</v>
      </c>
      <c r="J45" s="220">
        <f>I45/H45*100</f>
        <v>73.688712642983504</v>
      </c>
    </row>
    <row r="46" spans="2:10">
      <c r="B46" s="100" t="s">
        <v>255</v>
      </c>
      <c r="C46" s="101"/>
      <c r="D46" s="95">
        <f>C218</f>
        <v>100</v>
      </c>
      <c r="E46" s="95">
        <f>D218</f>
        <v>100</v>
      </c>
      <c r="F46" s="95">
        <f>E218</f>
        <v>100</v>
      </c>
      <c r="G46" s="95">
        <f>F218</f>
        <v>0</v>
      </c>
      <c r="H46" s="97">
        <v>100</v>
      </c>
      <c r="I46" s="95">
        <f>H218</f>
        <v>100</v>
      </c>
      <c r="J46" s="220">
        <v>0</v>
      </c>
    </row>
    <row r="47" spans="2:10">
      <c r="B47" s="100" t="s">
        <v>210</v>
      </c>
      <c r="C47" s="101" t="s">
        <v>211</v>
      </c>
      <c r="D47" s="95">
        <f t="shared" ref="D47:I47" si="16">SUM(D48:D49)</f>
        <v>4538.91</v>
      </c>
      <c r="E47" s="95">
        <f t="shared" si="16"/>
        <v>4538.91</v>
      </c>
      <c r="F47" s="95">
        <f t="shared" si="16"/>
        <v>1363.31</v>
      </c>
      <c r="G47" s="95">
        <f t="shared" si="16"/>
        <v>1050.5999999999999</v>
      </c>
      <c r="H47" s="95">
        <f t="shared" si="16"/>
        <v>2413.91</v>
      </c>
      <c r="I47" s="95">
        <f t="shared" si="16"/>
        <v>1932.3600000000001</v>
      </c>
      <c r="J47" s="220">
        <f>I47/H47*100</f>
        <v>80.051037528325423</v>
      </c>
    </row>
    <row r="48" spans="2:10">
      <c r="B48" s="74" t="s">
        <v>212</v>
      </c>
      <c r="C48" s="83" t="s">
        <v>213</v>
      </c>
      <c r="D48" s="72">
        <v>0</v>
      </c>
      <c r="E48" s="72">
        <v>0</v>
      </c>
      <c r="F48" s="72">
        <v>0</v>
      </c>
      <c r="G48" s="72">
        <v>0</v>
      </c>
      <c r="H48" s="92">
        <f>F48+G48</f>
        <v>0</v>
      </c>
      <c r="I48" s="72">
        <v>0</v>
      </c>
      <c r="J48" s="284">
        <v>0</v>
      </c>
    </row>
    <row r="49" spans="2:10" ht="15.75" customHeight="1">
      <c r="B49" s="85" t="s">
        <v>214</v>
      </c>
      <c r="C49" s="83" t="s">
        <v>215</v>
      </c>
      <c r="D49" s="72">
        <f>C216+C327</f>
        <v>4538.91</v>
      </c>
      <c r="E49" s="72">
        <f>D216+D327</f>
        <v>4538.91</v>
      </c>
      <c r="F49" s="72">
        <f>E216+E327</f>
        <v>1363.31</v>
      </c>
      <c r="G49" s="72">
        <f>F216+F327</f>
        <v>1050.5999999999999</v>
      </c>
      <c r="H49" s="92">
        <f>F49+G49</f>
        <v>2413.91</v>
      </c>
      <c r="I49" s="72">
        <f>H216+H327</f>
        <v>1932.3600000000001</v>
      </c>
      <c r="J49" s="284">
        <f>I49/H49*100</f>
        <v>80.051037528325423</v>
      </c>
    </row>
    <row r="50" spans="2:10" ht="15" customHeight="1">
      <c r="B50" s="102" t="s">
        <v>226</v>
      </c>
      <c r="C50" s="103">
        <v>38</v>
      </c>
      <c r="D50" s="95">
        <f>C219+C263</f>
        <v>-386.06</v>
      </c>
      <c r="E50" s="95">
        <f>D219+D263</f>
        <v>-386.06</v>
      </c>
      <c r="F50" s="95">
        <f>E219+E263</f>
        <v>-372.56</v>
      </c>
      <c r="G50" s="95">
        <f>F219+F263</f>
        <v>-4.5</v>
      </c>
      <c r="H50" s="97">
        <f>F50+G50</f>
        <v>-377.06</v>
      </c>
      <c r="I50" s="95">
        <f>H219+H263</f>
        <v>-738.11</v>
      </c>
      <c r="J50" s="220">
        <f>I50/H50*100</f>
        <v>195.7539914072031</v>
      </c>
    </row>
    <row r="51" spans="2:10">
      <c r="B51" s="102" t="s">
        <v>216</v>
      </c>
      <c r="C51" s="103">
        <v>39</v>
      </c>
      <c r="D51" s="72"/>
      <c r="E51" s="72"/>
      <c r="F51" s="72"/>
      <c r="G51" s="72"/>
      <c r="H51" s="92"/>
      <c r="I51" s="72"/>
      <c r="J51" s="284"/>
    </row>
    <row r="52" spans="2:10" ht="15.75" customHeight="1">
      <c r="B52" s="286" t="s">
        <v>217</v>
      </c>
      <c r="C52" s="99">
        <v>40</v>
      </c>
      <c r="D52" s="95">
        <f t="shared" ref="D52:I52" si="17">SUM(D14-D34)</f>
        <v>0</v>
      </c>
      <c r="E52" s="95">
        <f t="shared" si="17"/>
        <v>0</v>
      </c>
      <c r="F52" s="95">
        <f t="shared" si="17"/>
        <v>0</v>
      </c>
      <c r="G52" s="95">
        <f t="shared" si="17"/>
        <v>7.2759576141834259E-12</v>
      </c>
      <c r="H52" s="95">
        <f t="shared" si="17"/>
        <v>-1.4551915228366852E-11</v>
      </c>
      <c r="I52" s="95">
        <f t="shared" si="17"/>
        <v>584.23999999997613</v>
      </c>
      <c r="J52" s="284"/>
    </row>
    <row r="53" spans="2:10">
      <c r="B53" s="287" t="s">
        <v>24</v>
      </c>
      <c r="C53" s="287"/>
      <c r="D53" s="288">
        <f>C103</f>
        <v>7355</v>
      </c>
      <c r="E53" s="288">
        <f>D103</f>
        <v>7355</v>
      </c>
      <c r="F53" s="288">
        <f>E103</f>
        <v>1591.5</v>
      </c>
      <c r="G53" s="288">
        <f>F103</f>
        <v>2065.12</v>
      </c>
      <c r="H53" s="288">
        <f>G53+F53</f>
        <v>3656.62</v>
      </c>
      <c r="I53" s="288">
        <f>H103</f>
        <v>3211.3</v>
      </c>
      <c r="J53" s="284">
        <f t="shared" ref="J53:J67" si="18">I53/H53*100</f>
        <v>87.82154011081272</v>
      </c>
    </row>
    <row r="54" spans="2:10">
      <c r="B54" s="287" t="s">
        <v>23</v>
      </c>
      <c r="C54" s="287"/>
      <c r="D54" s="288">
        <f>C108+C238+C309-C110</f>
        <v>1365.91</v>
      </c>
      <c r="E54" s="288">
        <f>D108+D238+D309-D110</f>
        <v>1332.39</v>
      </c>
      <c r="F54" s="288">
        <f>E108+E238+E309-E110</f>
        <v>631.91000000000008</v>
      </c>
      <c r="G54" s="288">
        <f>F108+F238+F309-F110</f>
        <v>303</v>
      </c>
      <c r="H54" s="288">
        <f t="shared" ref="H54:H67" si="19">G54+F54</f>
        <v>934.91000000000008</v>
      </c>
      <c r="I54" s="288">
        <f>H108+H238+H309-H110</f>
        <v>377.87</v>
      </c>
      <c r="J54" s="284">
        <f t="shared" si="18"/>
        <v>40.417794226182195</v>
      </c>
    </row>
    <row r="55" spans="2:10">
      <c r="B55" s="287" t="s">
        <v>73</v>
      </c>
      <c r="C55" s="287"/>
      <c r="D55" s="288">
        <f>C115</f>
        <v>3210</v>
      </c>
      <c r="E55" s="288">
        <f>D115</f>
        <v>3210</v>
      </c>
      <c r="F55" s="288">
        <f>E115</f>
        <v>1170</v>
      </c>
      <c r="G55" s="288">
        <f>F115</f>
        <v>1200</v>
      </c>
      <c r="H55" s="288">
        <f t="shared" si="19"/>
        <v>2370</v>
      </c>
      <c r="I55" s="288">
        <f>H115</f>
        <v>1970</v>
      </c>
      <c r="J55" s="284">
        <f t="shared" si="18"/>
        <v>83.122362869198312</v>
      </c>
    </row>
    <row r="56" spans="2:10">
      <c r="B56" s="287" t="s">
        <v>22</v>
      </c>
      <c r="C56" s="287"/>
      <c r="D56" s="288">
        <f>C117</f>
        <v>20</v>
      </c>
      <c r="E56" s="288">
        <f>D117</f>
        <v>20</v>
      </c>
      <c r="F56" s="288">
        <f>E117</f>
        <v>6.5</v>
      </c>
      <c r="G56" s="288">
        <f>F117</f>
        <v>6</v>
      </c>
      <c r="H56" s="288">
        <f t="shared" si="19"/>
        <v>12.5</v>
      </c>
      <c r="I56" s="288">
        <f>H117</f>
        <v>10.76</v>
      </c>
      <c r="J56" s="284">
        <f t="shared" si="18"/>
        <v>86.08</v>
      </c>
    </row>
    <row r="57" spans="2:10">
      <c r="B57" s="287" t="s">
        <v>21</v>
      </c>
      <c r="C57" s="287"/>
      <c r="D57" s="288">
        <f>C120+C242-C123</f>
        <v>5022</v>
      </c>
      <c r="E57" s="288">
        <f>D120+D242-D123</f>
        <v>5022</v>
      </c>
      <c r="F57" s="288">
        <f>E120+E242-E123</f>
        <v>1405.2</v>
      </c>
      <c r="G57" s="288">
        <f>F120+F242-F123</f>
        <v>1160.23</v>
      </c>
      <c r="H57" s="288">
        <f t="shared" si="19"/>
        <v>2565.4300000000003</v>
      </c>
      <c r="I57" s="288">
        <f>H120+H242-H123</f>
        <v>2506.87</v>
      </c>
      <c r="J57" s="284">
        <f t="shared" si="18"/>
        <v>97.717341732185233</v>
      </c>
    </row>
    <row r="58" spans="2:10">
      <c r="B58" s="287" t="s">
        <v>20</v>
      </c>
      <c r="C58" s="287"/>
      <c r="D58" s="288">
        <f>C127+C284</f>
        <v>64854.34</v>
      </c>
      <c r="E58" s="288">
        <f>D127+D284</f>
        <v>67310.84</v>
      </c>
      <c r="F58" s="288">
        <f>E127+E284</f>
        <v>20126.250000000004</v>
      </c>
      <c r="G58" s="288">
        <f>F127+F284</f>
        <v>18086.160000000003</v>
      </c>
      <c r="H58" s="288">
        <f t="shared" si="19"/>
        <v>38212.410000000003</v>
      </c>
      <c r="I58" s="288">
        <f>H127+H284</f>
        <v>36736.230000000003</v>
      </c>
      <c r="J58" s="284">
        <f t="shared" si="18"/>
        <v>96.136909449050705</v>
      </c>
    </row>
    <row r="59" spans="2:10">
      <c r="B59" s="287" t="s">
        <v>19</v>
      </c>
      <c r="C59" s="287"/>
      <c r="D59" s="288">
        <f>C139</f>
        <v>2808</v>
      </c>
      <c r="E59" s="288">
        <f>D139</f>
        <v>2808</v>
      </c>
      <c r="F59" s="288">
        <f>E139</f>
        <v>734.9</v>
      </c>
      <c r="G59" s="288">
        <f>F139</f>
        <v>859.6</v>
      </c>
      <c r="H59" s="288">
        <f t="shared" si="19"/>
        <v>1594.5</v>
      </c>
      <c r="I59" s="288">
        <f>H139</f>
        <v>1488.64</v>
      </c>
      <c r="J59" s="284">
        <f t="shared" si="18"/>
        <v>93.360928190655386</v>
      </c>
    </row>
    <row r="60" spans="2:10">
      <c r="B60" s="287" t="s">
        <v>18</v>
      </c>
      <c r="C60" s="287"/>
      <c r="D60" s="288">
        <f>C145-C148+C247</f>
        <v>7689</v>
      </c>
      <c r="E60" s="288">
        <f>D145-D148+D247</f>
        <v>7717.02</v>
      </c>
      <c r="F60" s="288">
        <f>E145-E148+E247</f>
        <v>1973.4</v>
      </c>
      <c r="G60" s="288">
        <f>F145-F148+F247</f>
        <v>2253.5200000000004</v>
      </c>
      <c r="H60" s="288">
        <f t="shared" si="19"/>
        <v>4226.92</v>
      </c>
      <c r="I60" s="288">
        <f>H145-H148+H247</f>
        <v>3567.5600000000004</v>
      </c>
      <c r="J60" s="284">
        <f t="shared" si="18"/>
        <v>84.400934959734286</v>
      </c>
    </row>
    <row r="61" spans="2:10">
      <c r="B61" s="287" t="s">
        <v>17</v>
      </c>
      <c r="C61" s="287"/>
      <c r="D61" s="288">
        <f>C159-C162+C254+C312</f>
        <v>16940.03</v>
      </c>
      <c r="E61" s="288">
        <f>D159-D162+D254+D312</f>
        <v>16940.03</v>
      </c>
      <c r="F61" s="288">
        <f>E159-E162+E254+E312</f>
        <v>3279.03</v>
      </c>
      <c r="G61" s="288">
        <f>F159-F162+F254+F312</f>
        <v>5588.1</v>
      </c>
      <c r="H61" s="288">
        <f t="shared" si="19"/>
        <v>8867.130000000001</v>
      </c>
      <c r="I61" s="288">
        <f>H159-H162+H254+H312</f>
        <v>6881.42</v>
      </c>
      <c r="J61" s="284">
        <f t="shared" si="18"/>
        <v>77.605944651764418</v>
      </c>
    </row>
    <row r="62" spans="2:10">
      <c r="B62" s="287" t="s">
        <v>16</v>
      </c>
      <c r="C62" s="287"/>
      <c r="D62" s="288">
        <f>C172+C315</f>
        <v>19850.07</v>
      </c>
      <c r="E62" s="288">
        <f>D172+D315</f>
        <v>19850.07</v>
      </c>
      <c r="F62" s="288">
        <f>E172+E315</f>
        <v>5321.07</v>
      </c>
      <c r="G62" s="288">
        <f>F172+F315</f>
        <v>5577.83</v>
      </c>
      <c r="H62" s="288">
        <f t="shared" si="19"/>
        <v>10898.9</v>
      </c>
      <c r="I62" s="288">
        <f>H172+H315</f>
        <v>7447.43</v>
      </c>
      <c r="J62" s="284">
        <f t="shared" si="18"/>
        <v>68.331941755590023</v>
      </c>
    </row>
    <row r="63" spans="2:10">
      <c r="B63" s="287" t="s">
        <v>15</v>
      </c>
      <c r="C63" s="287"/>
      <c r="D63" s="288">
        <f>C180</f>
        <v>3512</v>
      </c>
      <c r="E63" s="288">
        <f>D180</f>
        <v>3512</v>
      </c>
      <c r="F63" s="288">
        <f>E180</f>
        <v>750</v>
      </c>
      <c r="G63" s="288">
        <f>F180</f>
        <v>900</v>
      </c>
      <c r="H63" s="288">
        <f t="shared" si="19"/>
        <v>1650</v>
      </c>
      <c r="I63" s="288">
        <f>H180</f>
        <v>1316.38</v>
      </c>
      <c r="J63" s="284">
        <f t="shared" si="18"/>
        <v>79.780606060606061</v>
      </c>
    </row>
    <row r="64" spans="2:10">
      <c r="B64" s="287" t="s">
        <v>14</v>
      </c>
      <c r="C64" s="287"/>
      <c r="D64" s="288">
        <f>C186</f>
        <v>3907</v>
      </c>
      <c r="E64" s="288">
        <f>D186</f>
        <v>3907</v>
      </c>
      <c r="F64" s="288">
        <f>E186</f>
        <v>931.4</v>
      </c>
      <c r="G64" s="288">
        <f>F186</f>
        <v>950.6</v>
      </c>
      <c r="H64" s="288">
        <f t="shared" si="19"/>
        <v>1882</v>
      </c>
      <c r="I64" s="288">
        <f>H186</f>
        <v>1839.96</v>
      </c>
      <c r="J64" s="284">
        <f t="shared" si="18"/>
        <v>97.766206163655696</v>
      </c>
    </row>
    <row r="65" spans="1:10">
      <c r="B65" s="287" t="s">
        <v>13</v>
      </c>
      <c r="C65" s="287"/>
      <c r="D65" s="288">
        <f>C191</f>
        <v>28860</v>
      </c>
      <c r="E65" s="288">
        <f>D191</f>
        <v>28860</v>
      </c>
      <c r="F65" s="288">
        <f>E191</f>
        <v>8452</v>
      </c>
      <c r="G65" s="288">
        <f>F191</f>
        <v>11000</v>
      </c>
      <c r="H65" s="288">
        <f t="shared" si="19"/>
        <v>19452</v>
      </c>
      <c r="I65" s="288">
        <f>H191</f>
        <v>14951.02</v>
      </c>
      <c r="J65" s="284">
        <f t="shared" si="18"/>
        <v>76.861093974912606</v>
      </c>
    </row>
    <row r="66" spans="1:10">
      <c r="B66" s="287" t="s">
        <v>12</v>
      </c>
      <c r="C66" s="287"/>
      <c r="D66" s="288">
        <f t="shared" ref="D66:G67" si="20">C197</f>
        <v>30</v>
      </c>
      <c r="E66" s="288">
        <f t="shared" si="20"/>
        <v>30</v>
      </c>
      <c r="F66" s="288">
        <f t="shared" si="20"/>
        <v>11</v>
      </c>
      <c r="G66" s="288">
        <f t="shared" si="20"/>
        <v>5</v>
      </c>
      <c r="H66" s="288">
        <f t="shared" si="19"/>
        <v>16</v>
      </c>
      <c r="I66" s="288">
        <f>H197</f>
        <v>13.89</v>
      </c>
      <c r="J66" s="284">
        <f t="shared" si="18"/>
        <v>86.8125</v>
      </c>
    </row>
    <row r="67" spans="1:10">
      <c r="B67" s="287" t="s">
        <v>11</v>
      </c>
      <c r="C67" s="287"/>
      <c r="D67" s="288">
        <f t="shared" si="20"/>
        <v>3193</v>
      </c>
      <c r="E67" s="288">
        <f t="shared" si="20"/>
        <v>3193</v>
      </c>
      <c r="F67" s="288">
        <f t="shared" si="20"/>
        <v>79.04000000000002</v>
      </c>
      <c r="G67" s="288">
        <f t="shared" si="20"/>
        <v>2081</v>
      </c>
      <c r="H67" s="288">
        <f t="shared" si="19"/>
        <v>2160.04</v>
      </c>
      <c r="I67" s="288">
        <f>H198</f>
        <v>1533.4099999999999</v>
      </c>
      <c r="J67" s="284">
        <f t="shared" si="18"/>
        <v>70.989889076128208</v>
      </c>
    </row>
    <row r="69" spans="1:10">
      <c r="B69" s="261" t="s">
        <v>344</v>
      </c>
      <c r="C69" s="289"/>
      <c r="D69" s="289"/>
      <c r="E69" s="289"/>
      <c r="F69" s="289"/>
      <c r="G69" s="289"/>
    </row>
    <row r="70" spans="1:10">
      <c r="I70" t="s">
        <v>76</v>
      </c>
    </row>
    <row r="71" spans="1:10">
      <c r="A71" s="8" t="s">
        <v>36</v>
      </c>
      <c r="B71" s="52" t="s">
        <v>35</v>
      </c>
      <c r="C71" s="48" t="s">
        <v>71</v>
      </c>
      <c r="D71" s="48" t="s">
        <v>71</v>
      </c>
      <c r="E71" s="48" t="s">
        <v>71</v>
      </c>
      <c r="F71" s="48" t="s">
        <v>71</v>
      </c>
      <c r="G71" s="60" t="s">
        <v>71</v>
      </c>
      <c r="H71" s="290" t="s">
        <v>34</v>
      </c>
      <c r="I71" s="291"/>
    </row>
    <row r="72" spans="1:10" ht="15">
      <c r="A72" s="47" t="s">
        <v>32</v>
      </c>
      <c r="B72" s="53"/>
      <c r="C72" s="49" t="s">
        <v>77</v>
      </c>
      <c r="D72" s="49" t="s">
        <v>321</v>
      </c>
      <c r="E72" s="49" t="s">
        <v>86</v>
      </c>
      <c r="F72" s="49" t="s">
        <v>313</v>
      </c>
      <c r="G72" s="61" t="s">
        <v>314</v>
      </c>
      <c r="H72" s="292" t="s">
        <v>324</v>
      </c>
      <c r="I72" s="293" t="s">
        <v>33</v>
      </c>
    </row>
    <row r="73" spans="1:10">
      <c r="A73" s="55"/>
      <c r="B73" s="54"/>
      <c r="C73" s="50" t="s">
        <v>245</v>
      </c>
      <c r="D73" s="50" t="s">
        <v>245</v>
      </c>
      <c r="E73" s="50" t="s">
        <v>245</v>
      </c>
      <c r="F73" s="50" t="s">
        <v>245</v>
      </c>
      <c r="G73" s="62" t="s">
        <v>245</v>
      </c>
      <c r="H73" s="294">
        <v>2010</v>
      </c>
      <c r="I73" s="51"/>
    </row>
    <row r="74" spans="1:10">
      <c r="A74" s="6" t="s">
        <v>31</v>
      </c>
      <c r="B74" s="6" t="s">
        <v>30</v>
      </c>
      <c r="C74" s="277" t="s">
        <v>220</v>
      </c>
      <c r="D74" s="277" t="s">
        <v>221</v>
      </c>
      <c r="E74" s="277" t="s">
        <v>222</v>
      </c>
      <c r="F74" s="277" t="s">
        <v>223</v>
      </c>
      <c r="G74" s="282" t="s">
        <v>342</v>
      </c>
      <c r="H74" s="281">
        <v>6</v>
      </c>
      <c r="I74" s="281" t="s">
        <v>343</v>
      </c>
    </row>
    <row r="75" spans="1:10">
      <c r="A75" s="4">
        <v>1</v>
      </c>
      <c r="B75" s="16" t="s">
        <v>50</v>
      </c>
      <c r="C75" s="196">
        <f t="shared" ref="C75:H75" si="21">C76+C77+C78+C79+C80+C81+C82+C83+C84+C85+C86+C87+C88+C89</f>
        <v>83460</v>
      </c>
      <c r="D75" s="196">
        <f>D76+D77+D78+D79+D80+D81+D82+D83+D84+D85+D86+D87+D88+D89</f>
        <v>83460</v>
      </c>
      <c r="E75" s="196">
        <f>E76+E77+E78+E79+E80+E81+E82+E83+E84+E85+E86+E87+E88+E89</f>
        <v>22803.66</v>
      </c>
      <c r="F75" s="196">
        <f>F76+F77+F78+F79+F80+F81+F82+F83+F84+F85+F86+F87+F88+F89</f>
        <v>25996.9</v>
      </c>
      <c r="G75" s="196">
        <f t="shared" si="21"/>
        <v>48800.56</v>
      </c>
      <c r="H75" s="196">
        <f t="shared" si="21"/>
        <v>42529.829999999994</v>
      </c>
      <c r="I75" s="21">
        <f>H75/G75*100</f>
        <v>87.150290898301165</v>
      </c>
      <c r="J75" s="30"/>
    </row>
    <row r="76" spans="1:10">
      <c r="A76" s="3"/>
      <c r="B76" s="9" t="s">
        <v>51</v>
      </c>
      <c r="C76" s="13">
        <v>418</v>
      </c>
      <c r="D76" s="13">
        <v>418</v>
      </c>
      <c r="E76" s="13">
        <v>130</v>
      </c>
      <c r="F76" s="13">
        <v>97</v>
      </c>
      <c r="G76" s="13">
        <f>E76+F76</f>
        <v>227</v>
      </c>
      <c r="H76" s="13">
        <v>237.96</v>
      </c>
      <c r="I76" s="46">
        <f>H76/G76*100</f>
        <v>104.82819383259911</v>
      </c>
    </row>
    <row r="77" spans="1:10">
      <c r="A77" s="3"/>
      <c r="B77" s="9" t="s">
        <v>78</v>
      </c>
      <c r="C77" s="13">
        <v>0</v>
      </c>
      <c r="D77" s="13">
        <v>0</v>
      </c>
      <c r="E77" s="13">
        <v>0</v>
      </c>
      <c r="F77" s="13">
        <v>0</v>
      </c>
      <c r="G77" s="13">
        <f t="shared" ref="G77:G89" si="22">E77+F77</f>
        <v>0</v>
      </c>
      <c r="H77" s="13">
        <v>0</v>
      </c>
      <c r="I77" s="46">
        <v>0</v>
      </c>
    </row>
    <row r="78" spans="1:10">
      <c r="A78" s="3"/>
      <c r="B78" s="9" t="s">
        <v>52</v>
      </c>
      <c r="C78" s="13">
        <v>17500</v>
      </c>
      <c r="D78" s="13">
        <v>17500</v>
      </c>
      <c r="E78" s="13">
        <v>5900</v>
      </c>
      <c r="F78" s="13">
        <v>5720</v>
      </c>
      <c r="G78" s="13">
        <f t="shared" si="22"/>
        <v>11620</v>
      </c>
      <c r="H78" s="13">
        <v>10095.83</v>
      </c>
      <c r="I78" s="46">
        <f t="shared" ref="I78:I85" si="23">H78/G78*100</f>
        <v>86.883218588640275</v>
      </c>
    </row>
    <row r="79" spans="1:10">
      <c r="A79" s="3"/>
      <c r="B79" s="9" t="s">
        <v>53</v>
      </c>
      <c r="C79" s="13">
        <v>11270</v>
      </c>
      <c r="D79" s="13">
        <v>11270</v>
      </c>
      <c r="E79" s="13">
        <v>2849</v>
      </c>
      <c r="F79" s="13">
        <v>4580</v>
      </c>
      <c r="G79" s="13">
        <f t="shared" si="22"/>
        <v>7429</v>
      </c>
      <c r="H79" s="13">
        <v>4650.3999999999996</v>
      </c>
      <c r="I79" s="46">
        <f t="shared" si="23"/>
        <v>62.597927042670612</v>
      </c>
    </row>
    <row r="80" spans="1:10">
      <c r="A80" s="3"/>
      <c r="B80" s="9" t="s">
        <v>54</v>
      </c>
      <c r="C80" s="13">
        <v>250</v>
      </c>
      <c r="D80" s="13">
        <v>250</v>
      </c>
      <c r="E80" s="13">
        <v>90</v>
      </c>
      <c r="F80" s="13">
        <v>100</v>
      </c>
      <c r="G80" s="13">
        <f t="shared" si="22"/>
        <v>190</v>
      </c>
      <c r="H80" s="13">
        <v>134.27000000000001</v>
      </c>
      <c r="I80" s="46">
        <f t="shared" si="23"/>
        <v>70.668421052631587</v>
      </c>
    </row>
    <row r="81" spans="1:9">
      <c r="A81" s="3"/>
      <c r="B81" s="9" t="s">
        <v>55</v>
      </c>
      <c r="C81" s="13">
        <v>4900</v>
      </c>
      <c r="D81" s="13">
        <v>4900</v>
      </c>
      <c r="E81" s="13">
        <v>1210</v>
      </c>
      <c r="F81" s="13">
        <v>1450</v>
      </c>
      <c r="G81" s="13">
        <f t="shared" si="22"/>
        <v>2660</v>
      </c>
      <c r="H81" s="13">
        <v>2143.1</v>
      </c>
      <c r="I81" s="46">
        <f t="shared" si="23"/>
        <v>80.567669172932327</v>
      </c>
    </row>
    <row r="82" spans="1:9">
      <c r="A82" s="3"/>
      <c r="B82" s="9" t="s">
        <v>56</v>
      </c>
      <c r="C82" s="13">
        <v>330</v>
      </c>
      <c r="D82" s="13">
        <v>330</v>
      </c>
      <c r="E82" s="13">
        <v>80</v>
      </c>
      <c r="F82" s="13">
        <v>110</v>
      </c>
      <c r="G82" s="13">
        <f t="shared" si="22"/>
        <v>190</v>
      </c>
      <c r="H82" s="13">
        <v>139.61000000000001</v>
      </c>
      <c r="I82" s="46">
        <f t="shared" si="23"/>
        <v>73.478947368421061</v>
      </c>
    </row>
    <row r="83" spans="1:9">
      <c r="A83" s="3"/>
      <c r="B83" s="9" t="s">
        <v>57</v>
      </c>
      <c r="C83" s="13">
        <v>750</v>
      </c>
      <c r="D83" s="13">
        <v>750</v>
      </c>
      <c r="E83" s="13">
        <v>200</v>
      </c>
      <c r="F83" s="13">
        <v>250</v>
      </c>
      <c r="G83" s="13">
        <f t="shared" si="22"/>
        <v>450</v>
      </c>
      <c r="H83" s="13">
        <v>397.65</v>
      </c>
      <c r="I83" s="46">
        <f t="shared" si="23"/>
        <v>88.36666666666666</v>
      </c>
    </row>
    <row r="84" spans="1:9">
      <c r="A84" s="3"/>
      <c r="B84" s="9" t="s">
        <v>58</v>
      </c>
      <c r="C84" s="13">
        <v>2050</v>
      </c>
      <c r="D84" s="13">
        <v>2050</v>
      </c>
      <c r="E84" s="13">
        <v>550</v>
      </c>
      <c r="F84" s="13">
        <v>800</v>
      </c>
      <c r="G84" s="13">
        <f t="shared" si="22"/>
        <v>1350</v>
      </c>
      <c r="H84" s="13">
        <v>719.12</v>
      </c>
      <c r="I84" s="46">
        <f t="shared" si="23"/>
        <v>53.268148148148157</v>
      </c>
    </row>
    <row r="85" spans="1:9">
      <c r="A85" s="3"/>
      <c r="B85" s="9" t="s">
        <v>59</v>
      </c>
      <c r="C85" s="13">
        <v>700</v>
      </c>
      <c r="D85" s="13">
        <v>700</v>
      </c>
      <c r="E85" s="13">
        <v>150</v>
      </c>
      <c r="F85" s="13">
        <v>250</v>
      </c>
      <c r="G85" s="13">
        <f t="shared" si="22"/>
        <v>400</v>
      </c>
      <c r="H85" s="13">
        <v>363.46</v>
      </c>
      <c r="I85" s="46">
        <f t="shared" si="23"/>
        <v>90.864999999999995</v>
      </c>
    </row>
    <row r="86" spans="1:9">
      <c r="A86" s="3"/>
      <c r="B86" s="9" t="s">
        <v>132</v>
      </c>
      <c r="C86" s="13">
        <v>0</v>
      </c>
      <c r="D86" s="13">
        <v>0</v>
      </c>
      <c r="E86" s="13">
        <v>0</v>
      </c>
      <c r="F86" s="13">
        <v>0</v>
      </c>
      <c r="G86" s="13">
        <f t="shared" si="22"/>
        <v>0</v>
      </c>
      <c r="H86" s="13">
        <v>0</v>
      </c>
      <c r="I86" s="46">
        <v>0</v>
      </c>
    </row>
    <row r="87" spans="1:9">
      <c r="A87" s="3"/>
      <c r="B87" s="9" t="s">
        <v>67</v>
      </c>
      <c r="C87" s="13">
        <v>170</v>
      </c>
      <c r="D87" s="13">
        <v>170</v>
      </c>
      <c r="E87" s="13">
        <v>15.66</v>
      </c>
      <c r="F87" s="13">
        <v>89.9</v>
      </c>
      <c r="G87" s="13">
        <f t="shared" si="22"/>
        <v>105.56</v>
      </c>
      <c r="H87" s="13">
        <v>45.81</v>
      </c>
      <c r="I87" s="46">
        <f>H87/G87*100</f>
        <v>43.397120121258055</v>
      </c>
    </row>
    <row r="88" spans="1:9">
      <c r="A88" s="3"/>
      <c r="B88" s="9" t="s">
        <v>60</v>
      </c>
      <c r="C88" s="13">
        <v>45000</v>
      </c>
      <c r="D88" s="13">
        <v>45000</v>
      </c>
      <c r="E88" s="13">
        <v>11591</v>
      </c>
      <c r="F88" s="13">
        <v>12500</v>
      </c>
      <c r="G88" s="13">
        <f t="shared" si="22"/>
        <v>24091</v>
      </c>
      <c r="H88" s="13">
        <v>23524.1</v>
      </c>
      <c r="I88" s="46">
        <f>H88/G88*100</f>
        <v>97.646839068531804</v>
      </c>
    </row>
    <row r="89" spans="1:9">
      <c r="A89" s="3"/>
      <c r="B89" s="9" t="s">
        <v>61</v>
      </c>
      <c r="C89" s="13">
        <v>122</v>
      </c>
      <c r="D89" s="13">
        <v>122</v>
      </c>
      <c r="E89" s="13">
        <v>38</v>
      </c>
      <c r="F89" s="13">
        <v>50</v>
      </c>
      <c r="G89" s="13">
        <f t="shared" si="22"/>
        <v>88</v>
      </c>
      <c r="H89" s="13">
        <v>78.52</v>
      </c>
      <c r="I89" s="46">
        <f>H89/G89*100</f>
        <v>89.22727272727272</v>
      </c>
    </row>
    <row r="90" spans="1:9">
      <c r="A90" s="4">
        <v>2</v>
      </c>
      <c r="B90" s="16" t="s">
        <v>29</v>
      </c>
      <c r="C90" s="196">
        <f t="shared" ref="C90:H90" si="24">C91+C92</f>
        <v>58192</v>
      </c>
      <c r="D90" s="196">
        <f>D91+D92</f>
        <v>60643</v>
      </c>
      <c r="E90" s="196">
        <f>E91+E92</f>
        <v>16798</v>
      </c>
      <c r="F90" s="196">
        <f>F91+F92</f>
        <v>16504</v>
      </c>
      <c r="G90" s="196">
        <f t="shared" si="24"/>
        <v>33302</v>
      </c>
      <c r="H90" s="196">
        <f t="shared" si="24"/>
        <v>33114.43</v>
      </c>
      <c r="I90" s="21">
        <f>H90/G90*100</f>
        <v>99.436760554921634</v>
      </c>
    </row>
    <row r="91" spans="1:9">
      <c r="A91" s="3"/>
      <c r="B91" s="9" t="s">
        <v>62</v>
      </c>
      <c r="C91" s="13">
        <v>57933</v>
      </c>
      <c r="D91" s="13">
        <v>60384</v>
      </c>
      <c r="E91" s="13">
        <v>16749</v>
      </c>
      <c r="F91" s="13">
        <v>16434</v>
      </c>
      <c r="G91" s="13">
        <f>E91+F91</f>
        <v>33183</v>
      </c>
      <c r="H91" s="13">
        <v>32995.43</v>
      </c>
      <c r="I91" s="46">
        <f>H91/G91*100</f>
        <v>99.43474068046892</v>
      </c>
    </row>
    <row r="92" spans="1:9">
      <c r="A92" s="3"/>
      <c r="B92" s="9" t="s">
        <v>63</v>
      </c>
      <c r="C92" s="13">
        <v>259</v>
      </c>
      <c r="D92" s="13">
        <v>259</v>
      </c>
      <c r="E92" s="13">
        <v>49</v>
      </c>
      <c r="F92" s="13">
        <v>70</v>
      </c>
      <c r="G92" s="13">
        <f>E92+F92</f>
        <v>119</v>
      </c>
      <c r="H92" s="13">
        <v>119</v>
      </c>
      <c r="I92" s="46">
        <f t="shared" ref="I92:I108" si="25">H92/G92*100</f>
        <v>100</v>
      </c>
    </row>
    <row r="93" spans="1:9">
      <c r="A93" s="4">
        <v>3</v>
      </c>
      <c r="B93" s="16" t="s">
        <v>28</v>
      </c>
      <c r="C93" s="196">
        <f t="shared" ref="C93:H93" si="26">C96+C97+C98+C94+C99+C100+C95</f>
        <v>15244</v>
      </c>
      <c r="D93" s="196">
        <f>D96+D97+D98+D94+D99+D100+D95</f>
        <v>15244</v>
      </c>
      <c r="E93" s="196">
        <f>E96+E97+E98+E94+E99+E100+E95</f>
        <v>2631.4</v>
      </c>
      <c r="F93" s="196">
        <f>F96+F97+F98+F94+F99+F100+F95</f>
        <v>6466.1</v>
      </c>
      <c r="G93" s="196">
        <f t="shared" si="26"/>
        <v>9097.5</v>
      </c>
      <c r="H93" s="196">
        <f t="shared" si="26"/>
        <v>4877.8899999999994</v>
      </c>
      <c r="I93" s="21">
        <f t="shared" si="25"/>
        <v>53.617917010167623</v>
      </c>
    </row>
    <row r="94" spans="1:9">
      <c r="A94" s="4"/>
      <c r="B94" s="58" t="s">
        <v>302</v>
      </c>
      <c r="C94" s="33">
        <v>323</v>
      </c>
      <c r="D94" s="33">
        <v>323</v>
      </c>
      <c r="E94" s="33">
        <v>0</v>
      </c>
      <c r="F94" s="33">
        <v>87</v>
      </c>
      <c r="G94" s="13">
        <f t="shared" ref="G94:G101" si="27">E94+F94</f>
        <v>87</v>
      </c>
      <c r="H94" s="33">
        <v>0</v>
      </c>
      <c r="I94" s="46">
        <v>0</v>
      </c>
    </row>
    <row r="95" spans="1:9">
      <c r="A95" s="4"/>
      <c r="B95" s="58" t="s">
        <v>303</v>
      </c>
      <c r="C95" s="33">
        <v>363</v>
      </c>
      <c r="D95" s="33">
        <v>363</v>
      </c>
      <c r="E95" s="33">
        <v>0</v>
      </c>
      <c r="F95" s="33">
        <v>180</v>
      </c>
      <c r="G95" s="13">
        <f t="shared" si="27"/>
        <v>180</v>
      </c>
      <c r="H95" s="33">
        <v>0</v>
      </c>
      <c r="I95" s="46">
        <v>0</v>
      </c>
    </row>
    <row r="96" spans="1:9">
      <c r="A96" s="3"/>
      <c r="B96" s="9" t="s">
        <v>64</v>
      </c>
      <c r="C96" s="13">
        <v>11000</v>
      </c>
      <c r="D96" s="13">
        <v>11000</v>
      </c>
      <c r="E96" s="13">
        <v>1721</v>
      </c>
      <c r="F96" s="13">
        <v>5079</v>
      </c>
      <c r="G96" s="13">
        <f t="shared" si="27"/>
        <v>6800</v>
      </c>
      <c r="H96" s="13">
        <v>3106</v>
      </c>
      <c r="I96" s="46">
        <f t="shared" si="25"/>
        <v>45.676470588235297</v>
      </c>
    </row>
    <row r="97" spans="1:9">
      <c r="A97" s="3"/>
      <c r="B97" s="9" t="s">
        <v>65</v>
      </c>
      <c r="C97" s="13">
        <v>330</v>
      </c>
      <c r="D97" s="13">
        <v>330</v>
      </c>
      <c r="E97" s="13">
        <v>44.2</v>
      </c>
      <c r="F97" s="13">
        <v>125.8</v>
      </c>
      <c r="G97" s="13">
        <f t="shared" si="27"/>
        <v>170</v>
      </c>
      <c r="H97" s="13">
        <v>69.69</v>
      </c>
      <c r="I97" s="46">
        <f t="shared" si="25"/>
        <v>40.994117647058822</v>
      </c>
    </row>
    <row r="98" spans="1:9">
      <c r="A98" s="3"/>
      <c r="B98" s="9" t="s">
        <v>66</v>
      </c>
      <c r="C98" s="13">
        <v>150</v>
      </c>
      <c r="D98" s="13">
        <v>150</v>
      </c>
      <c r="E98" s="13">
        <v>18.8</v>
      </c>
      <c r="F98" s="13">
        <v>41.2</v>
      </c>
      <c r="G98" s="13">
        <f t="shared" si="27"/>
        <v>60</v>
      </c>
      <c r="H98" s="13">
        <v>49.2</v>
      </c>
      <c r="I98" s="46">
        <f t="shared" si="25"/>
        <v>82</v>
      </c>
    </row>
    <row r="99" spans="1:9">
      <c r="A99" s="3"/>
      <c r="B99" s="9" t="s">
        <v>82</v>
      </c>
      <c r="C99" s="13">
        <v>320</v>
      </c>
      <c r="D99" s="13">
        <v>320</v>
      </c>
      <c r="E99" s="13">
        <v>120</v>
      </c>
      <c r="F99" s="13">
        <v>120</v>
      </c>
      <c r="G99" s="13">
        <f t="shared" si="27"/>
        <v>240</v>
      </c>
      <c r="H99" s="13">
        <v>187.7</v>
      </c>
      <c r="I99" s="46">
        <f t="shared" si="25"/>
        <v>78.208333333333329</v>
      </c>
    </row>
    <row r="100" spans="1:9">
      <c r="A100" s="3"/>
      <c r="B100" s="9" t="s">
        <v>299</v>
      </c>
      <c r="C100" s="13">
        <v>2758</v>
      </c>
      <c r="D100" s="13">
        <v>2758</v>
      </c>
      <c r="E100" s="13">
        <v>727.4</v>
      </c>
      <c r="F100" s="13">
        <v>833.1</v>
      </c>
      <c r="G100" s="13">
        <f t="shared" si="27"/>
        <v>1560.5</v>
      </c>
      <c r="H100" s="13">
        <v>1465.3</v>
      </c>
      <c r="I100" s="46">
        <f t="shared" si="25"/>
        <v>93.899391220762567</v>
      </c>
    </row>
    <row r="101" spans="1:9">
      <c r="A101" s="4">
        <v>4</v>
      </c>
      <c r="B101" s="303" t="s">
        <v>300</v>
      </c>
      <c r="C101" s="196">
        <v>1954</v>
      </c>
      <c r="D101" s="196">
        <v>1954</v>
      </c>
      <c r="E101" s="196">
        <v>0</v>
      </c>
      <c r="F101" s="196">
        <v>980</v>
      </c>
      <c r="G101" s="13">
        <f t="shared" si="27"/>
        <v>980</v>
      </c>
      <c r="H101" s="196">
        <v>418.67</v>
      </c>
      <c r="I101" s="46">
        <f t="shared" si="25"/>
        <v>42.721428571428568</v>
      </c>
    </row>
    <row r="102" spans="1:9">
      <c r="A102" s="23" t="s">
        <v>26</v>
      </c>
      <c r="B102" s="23" t="s">
        <v>25</v>
      </c>
      <c r="C102" s="314">
        <f t="shared" ref="C102:H102" si="28">C75+C90+C93+C101</f>
        <v>158850</v>
      </c>
      <c r="D102" s="314">
        <f>D75+D90+D93+D101</f>
        <v>161301</v>
      </c>
      <c r="E102" s="314">
        <f>E75+E90+E93+E101</f>
        <v>42233.060000000005</v>
      </c>
      <c r="F102" s="314">
        <f>F75+F90+F93+F101</f>
        <v>49947</v>
      </c>
      <c r="G102" s="314">
        <f t="shared" si="28"/>
        <v>92180.06</v>
      </c>
      <c r="H102" s="314">
        <f t="shared" si="28"/>
        <v>80940.819999999992</v>
      </c>
      <c r="I102" s="314">
        <f t="shared" si="25"/>
        <v>87.807298020851789</v>
      </c>
    </row>
    <row r="103" spans="1:9">
      <c r="A103" s="4">
        <v>1</v>
      </c>
      <c r="B103" s="16" t="s">
        <v>24</v>
      </c>
      <c r="C103" s="196">
        <f t="shared" ref="C103:H103" si="29">C104+C105+C106</f>
        <v>7355</v>
      </c>
      <c r="D103" s="196">
        <f t="shared" si="29"/>
        <v>7355</v>
      </c>
      <c r="E103" s="196">
        <f t="shared" si="29"/>
        <v>1591.5</v>
      </c>
      <c r="F103" s="196">
        <f t="shared" si="29"/>
        <v>2065.12</v>
      </c>
      <c r="G103" s="196">
        <f t="shared" si="29"/>
        <v>3656.62</v>
      </c>
      <c r="H103" s="196">
        <f t="shared" si="29"/>
        <v>3211.3</v>
      </c>
      <c r="I103" s="21">
        <f t="shared" si="25"/>
        <v>87.82154011081272</v>
      </c>
    </row>
    <row r="104" spans="1:9">
      <c r="A104" s="3"/>
      <c r="B104" s="10" t="s">
        <v>37</v>
      </c>
      <c r="C104" s="13">
        <v>4800</v>
      </c>
      <c r="D104" s="13">
        <v>4800</v>
      </c>
      <c r="E104" s="13">
        <v>1178</v>
      </c>
      <c r="F104" s="13">
        <v>1369</v>
      </c>
      <c r="G104" s="13">
        <f>E104+F104</f>
        <v>2547</v>
      </c>
      <c r="H104" s="13">
        <v>2156.58</v>
      </c>
      <c r="I104" s="46">
        <f t="shared" si="25"/>
        <v>84.671378091872782</v>
      </c>
    </row>
    <row r="105" spans="1:9">
      <c r="A105" s="3"/>
      <c r="B105" s="10" t="s">
        <v>38</v>
      </c>
      <c r="C105" s="13">
        <v>2575</v>
      </c>
      <c r="D105" s="13">
        <v>2575</v>
      </c>
      <c r="E105" s="13">
        <v>420</v>
      </c>
      <c r="F105" s="13">
        <v>700.62</v>
      </c>
      <c r="G105" s="13">
        <f>E105+F105</f>
        <v>1120.6199999999999</v>
      </c>
      <c r="H105" s="13">
        <v>1061.4000000000001</v>
      </c>
      <c r="I105" s="46">
        <f t="shared" si="25"/>
        <v>94.71542538951654</v>
      </c>
    </row>
    <row r="106" spans="1:9">
      <c r="A106" s="3"/>
      <c r="B106" s="10" t="s">
        <v>48</v>
      </c>
      <c r="C106" s="13">
        <v>-20</v>
      </c>
      <c r="D106" s="13">
        <v>-20</v>
      </c>
      <c r="E106" s="13">
        <v>-6.5</v>
      </c>
      <c r="F106" s="13">
        <v>-4.5</v>
      </c>
      <c r="G106" s="13">
        <f>E106+F106</f>
        <v>-11</v>
      </c>
      <c r="H106" s="13">
        <v>-6.68</v>
      </c>
      <c r="I106" s="46">
        <f t="shared" si="25"/>
        <v>60.727272727272727</v>
      </c>
    </row>
    <row r="107" spans="1:9">
      <c r="A107" s="3"/>
      <c r="B107" s="67" t="s">
        <v>24</v>
      </c>
      <c r="C107" s="68">
        <v>7355</v>
      </c>
      <c r="D107" s="68">
        <v>7355</v>
      </c>
      <c r="E107" s="68">
        <v>1591.5</v>
      </c>
      <c r="F107" s="68">
        <v>2065.12</v>
      </c>
      <c r="G107" s="13">
        <f>E107+F107</f>
        <v>3656.62</v>
      </c>
      <c r="H107" s="68">
        <v>3211.3</v>
      </c>
      <c r="I107" s="296">
        <f t="shared" si="25"/>
        <v>87.82154011081272</v>
      </c>
    </row>
    <row r="108" spans="1:9">
      <c r="A108" s="4">
        <v>2</v>
      </c>
      <c r="B108" s="16" t="s">
        <v>23</v>
      </c>
      <c r="C108" s="196">
        <f t="shared" ref="C108:H108" si="30">C109+C110+C111</f>
        <v>724</v>
      </c>
      <c r="D108" s="196">
        <f t="shared" si="30"/>
        <v>690.48</v>
      </c>
      <c r="E108" s="196">
        <f t="shared" si="30"/>
        <v>112</v>
      </c>
      <c r="F108" s="196">
        <f t="shared" si="30"/>
        <v>250</v>
      </c>
      <c r="G108" s="196">
        <f t="shared" si="30"/>
        <v>362</v>
      </c>
      <c r="H108" s="196">
        <f t="shared" si="30"/>
        <v>321.39999999999998</v>
      </c>
      <c r="I108" s="21">
        <f t="shared" si="25"/>
        <v>88.784530386740329</v>
      </c>
    </row>
    <row r="109" spans="1:9">
      <c r="A109" s="4"/>
      <c r="B109" s="10" t="s">
        <v>89</v>
      </c>
      <c r="C109" s="185">
        <v>100</v>
      </c>
      <c r="D109" s="315">
        <v>16.48</v>
      </c>
      <c r="E109" s="315">
        <v>0</v>
      </c>
      <c r="F109" s="315">
        <v>0</v>
      </c>
      <c r="G109" s="315">
        <v>0</v>
      </c>
      <c r="H109" s="315">
        <v>0</v>
      </c>
      <c r="I109" s="46">
        <v>0</v>
      </c>
    </row>
    <row r="110" spans="1:9">
      <c r="A110" s="3"/>
      <c r="B110" s="10" t="s">
        <v>41</v>
      </c>
      <c r="C110" s="316">
        <v>424</v>
      </c>
      <c r="D110" s="316">
        <v>474</v>
      </c>
      <c r="E110" s="316">
        <v>112</v>
      </c>
      <c r="F110" s="316">
        <v>150</v>
      </c>
      <c r="G110" s="316">
        <f>E110+F110</f>
        <v>262</v>
      </c>
      <c r="H110" s="185">
        <v>229</v>
      </c>
      <c r="I110" s="46">
        <f>H110/G110*100</f>
        <v>87.404580152671755</v>
      </c>
    </row>
    <row r="111" spans="1:9">
      <c r="A111" s="3"/>
      <c r="B111" s="16" t="s">
        <v>79</v>
      </c>
      <c r="C111" s="316">
        <v>200</v>
      </c>
      <c r="D111" s="316">
        <v>200</v>
      </c>
      <c r="E111" s="316">
        <v>0</v>
      </c>
      <c r="F111" s="316">
        <v>100</v>
      </c>
      <c r="G111" s="316">
        <f>E111+F111</f>
        <v>100</v>
      </c>
      <c r="H111" s="316">
        <v>92.4</v>
      </c>
      <c r="I111" s="46">
        <f>H111/G111*100</f>
        <v>92.4</v>
      </c>
    </row>
    <row r="112" spans="1:9">
      <c r="A112" s="3"/>
      <c r="B112" s="66" t="s">
        <v>90</v>
      </c>
      <c r="C112" s="317">
        <v>100</v>
      </c>
      <c r="D112" s="317">
        <v>16.48</v>
      </c>
      <c r="E112" s="317">
        <v>0</v>
      </c>
      <c r="F112" s="317">
        <v>0</v>
      </c>
      <c r="G112" s="317">
        <v>0</v>
      </c>
      <c r="H112" s="317">
        <v>0</v>
      </c>
      <c r="I112" s="46">
        <v>0</v>
      </c>
    </row>
    <row r="113" spans="1:9">
      <c r="A113" s="3"/>
      <c r="B113" s="66" t="s">
        <v>91</v>
      </c>
      <c r="C113" s="317">
        <v>200</v>
      </c>
      <c r="D113" s="317">
        <v>200</v>
      </c>
      <c r="E113" s="317">
        <v>0</v>
      </c>
      <c r="F113" s="317">
        <v>100</v>
      </c>
      <c r="G113" s="317">
        <f>E113+F113</f>
        <v>100</v>
      </c>
      <c r="H113" s="317">
        <v>92.4</v>
      </c>
      <c r="I113" s="46">
        <f>H113/G113*100</f>
        <v>92.4</v>
      </c>
    </row>
    <row r="114" spans="1:9">
      <c r="A114" s="3"/>
      <c r="B114" s="66" t="s">
        <v>92</v>
      </c>
      <c r="C114" s="317">
        <v>424</v>
      </c>
      <c r="D114" s="317">
        <v>474</v>
      </c>
      <c r="E114" s="317">
        <v>112</v>
      </c>
      <c r="F114" s="317">
        <v>150</v>
      </c>
      <c r="G114" s="317">
        <f>E114+F114</f>
        <v>262</v>
      </c>
      <c r="H114" s="317">
        <v>229</v>
      </c>
      <c r="I114" s="46">
        <f>H114/G114*100</f>
        <v>87.404580152671755</v>
      </c>
    </row>
    <row r="115" spans="1:9">
      <c r="A115" s="4">
        <v>3</v>
      </c>
      <c r="B115" s="31" t="s">
        <v>73</v>
      </c>
      <c r="C115" s="196">
        <v>3210</v>
      </c>
      <c r="D115" s="196">
        <f>D116</f>
        <v>3210</v>
      </c>
      <c r="E115" s="196">
        <f>E116</f>
        <v>1170</v>
      </c>
      <c r="F115" s="196">
        <f>F116</f>
        <v>1200</v>
      </c>
      <c r="G115" s="196">
        <f>E115+F115</f>
        <v>2370</v>
      </c>
      <c r="H115" s="196">
        <v>1970</v>
      </c>
      <c r="I115" s="21">
        <f t="shared" ref="I115:I123" si="31">H115/G115*100</f>
        <v>83.122362869198312</v>
      </c>
    </row>
    <row r="116" spans="1:9">
      <c r="A116" s="4"/>
      <c r="B116" s="67" t="s">
        <v>94</v>
      </c>
      <c r="C116" s="68">
        <v>3210</v>
      </c>
      <c r="D116" s="68">
        <v>3210</v>
      </c>
      <c r="E116" s="68">
        <v>1170</v>
      </c>
      <c r="F116" s="68">
        <v>1200</v>
      </c>
      <c r="G116" s="13">
        <f>E116+F116</f>
        <v>2370</v>
      </c>
      <c r="H116" s="68">
        <v>1970</v>
      </c>
      <c r="I116" s="296">
        <f t="shared" si="31"/>
        <v>83.122362869198312</v>
      </c>
    </row>
    <row r="117" spans="1:9">
      <c r="A117" s="4">
        <v>4</v>
      </c>
      <c r="B117" s="16" t="s">
        <v>22</v>
      </c>
      <c r="C117" s="196">
        <f t="shared" ref="C117:H117" si="32">C118</f>
        <v>20</v>
      </c>
      <c r="D117" s="196">
        <f>D118</f>
        <v>20</v>
      </c>
      <c r="E117" s="196">
        <f>E118</f>
        <v>6.5</v>
      </c>
      <c r="F117" s="196">
        <f>F118</f>
        <v>6</v>
      </c>
      <c r="G117" s="196">
        <f t="shared" si="32"/>
        <v>12.5</v>
      </c>
      <c r="H117" s="196">
        <f t="shared" si="32"/>
        <v>10.76</v>
      </c>
      <c r="I117" s="21">
        <f t="shared" si="31"/>
        <v>86.08</v>
      </c>
    </row>
    <row r="118" spans="1:9">
      <c r="A118" s="3"/>
      <c r="B118" s="10" t="s">
        <v>44</v>
      </c>
      <c r="C118" s="13">
        <v>20</v>
      </c>
      <c r="D118" s="13">
        <v>20</v>
      </c>
      <c r="E118" s="13">
        <v>6.5</v>
      </c>
      <c r="F118" s="13">
        <v>6</v>
      </c>
      <c r="G118" s="13">
        <f>E117+F117</f>
        <v>12.5</v>
      </c>
      <c r="H118" s="13">
        <v>10.76</v>
      </c>
      <c r="I118" s="46">
        <f t="shared" si="31"/>
        <v>86.08</v>
      </c>
    </row>
    <row r="119" spans="1:9">
      <c r="A119" s="3"/>
      <c r="B119" s="67" t="s">
        <v>95</v>
      </c>
      <c r="C119" s="68">
        <v>20</v>
      </c>
      <c r="D119" s="68">
        <v>20</v>
      </c>
      <c r="E119" s="68">
        <v>6.5</v>
      </c>
      <c r="F119" s="68">
        <v>6</v>
      </c>
      <c r="G119" s="68">
        <f>E118+F118</f>
        <v>12.5</v>
      </c>
      <c r="H119" s="68">
        <v>10.76</v>
      </c>
      <c r="I119" s="296">
        <f t="shared" si="31"/>
        <v>86.08</v>
      </c>
    </row>
    <row r="120" spans="1:9">
      <c r="A120" s="4">
        <v>5</v>
      </c>
      <c r="B120" s="16" t="s">
        <v>21</v>
      </c>
      <c r="C120" s="196">
        <f>C121+C122+C124+C123</f>
        <v>2622</v>
      </c>
      <c r="D120" s="196">
        <f>D121+D122+D123+D124</f>
        <v>2622</v>
      </c>
      <c r="E120" s="196">
        <f>E121+E122+E123+E124</f>
        <v>627.20000000000005</v>
      </c>
      <c r="F120" s="196">
        <f>F121+F122+F123+F124</f>
        <v>617.23</v>
      </c>
      <c r="G120" s="196">
        <f t="shared" ref="G120:G127" si="33">E120+F120</f>
        <v>1244.43</v>
      </c>
      <c r="H120" s="196">
        <f>H121+H122+H124+H123</f>
        <v>1228.24</v>
      </c>
      <c r="I120" s="21">
        <f t="shared" si="31"/>
        <v>98.699002756281985</v>
      </c>
    </row>
    <row r="121" spans="1:9">
      <c r="A121" s="3"/>
      <c r="B121" s="10" t="s">
        <v>37</v>
      </c>
      <c r="C121" s="13">
        <v>42</v>
      </c>
      <c r="D121" s="13">
        <v>42</v>
      </c>
      <c r="E121" s="13">
        <v>8.6999999999999993</v>
      </c>
      <c r="F121" s="13">
        <v>12.33</v>
      </c>
      <c r="G121" s="13">
        <f t="shared" si="33"/>
        <v>21.03</v>
      </c>
      <c r="H121" s="13">
        <v>12.76</v>
      </c>
      <c r="I121" s="46">
        <f t="shared" si="31"/>
        <v>60.675225867807889</v>
      </c>
    </row>
    <row r="122" spans="1:9">
      <c r="A122" s="3"/>
      <c r="B122" s="10" t="s">
        <v>38</v>
      </c>
      <c r="C122" s="13">
        <v>70</v>
      </c>
      <c r="D122" s="13">
        <v>70</v>
      </c>
      <c r="E122" s="13">
        <v>10.5</v>
      </c>
      <c r="F122" s="13">
        <v>20.9</v>
      </c>
      <c r="G122" s="13">
        <f t="shared" si="33"/>
        <v>31.4</v>
      </c>
      <c r="H122" s="13">
        <v>23.48</v>
      </c>
      <c r="I122" s="46">
        <f t="shared" si="31"/>
        <v>74.777070063694268</v>
      </c>
    </row>
    <row r="123" spans="1:9">
      <c r="A123" s="3"/>
      <c r="B123" s="10" t="s">
        <v>41</v>
      </c>
      <c r="C123" s="13">
        <v>2360</v>
      </c>
      <c r="D123" s="13">
        <v>2360</v>
      </c>
      <c r="E123" s="13">
        <v>608</v>
      </c>
      <c r="F123" s="13">
        <v>584</v>
      </c>
      <c r="G123" s="13">
        <f t="shared" si="33"/>
        <v>1192</v>
      </c>
      <c r="H123" s="13">
        <v>1192</v>
      </c>
      <c r="I123" s="46">
        <f t="shared" si="31"/>
        <v>100</v>
      </c>
    </row>
    <row r="124" spans="1:9">
      <c r="A124" s="3"/>
      <c r="B124" s="10" t="s">
        <v>84</v>
      </c>
      <c r="C124" s="13">
        <v>150</v>
      </c>
      <c r="D124" s="13">
        <v>150</v>
      </c>
      <c r="E124" s="13">
        <v>0</v>
      </c>
      <c r="F124" s="13">
        <v>0</v>
      </c>
      <c r="G124" s="13">
        <f t="shared" si="33"/>
        <v>0</v>
      </c>
      <c r="H124" s="13">
        <v>0</v>
      </c>
      <c r="I124" s="46">
        <v>0</v>
      </c>
    </row>
    <row r="125" spans="1:9">
      <c r="A125" s="3"/>
      <c r="B125" s="67" t="s">
        <v>96</v>
      </c>
      <c r="C125" s="68">
        <v>2360</v>
      </c>
      <c r="D125" s="68">
        <v>2360</v>
      </c>
      <c r="E125" s="68">
        <v>608</v>
      </c>
      <c r="F125" s="68">
        <v>584</v>
      </c>
      <c r="G125" s="68">
        <f t="shared" si="33"/>
        <v>1192</v>
      </c>
      <c r="H125" s="68">
        <v>1192</v>
      </c>
      <c r="I125" s="296">
        <f t="shared" ref="I125:I150" si="34">H125/G125*100</f>
        <v>100</v>
      </c>
    </row>
    <row r="126" spans="1:9">
      <c r="A126" s="3"/>
      <c r="B126" s="67" t="s">
        <v>97</v>
      </c>
      <c r="C126" s="68">
        <v>262</v>
      </c>
      <c r="D126" s="68">
        <v>262</v>
      </c>
      <c r="E126" s="68">
        <v>19.2</v>
      </c>
      <c r="F126" s="68">
        <v>33.229999999999997</v>
      </c>
      <c r="G126" s="68">
        <f t="shared" si="33"/>
        <v>52.429999999999993</v>
      </c>
      <c r="H126" s="68">
        <v>36.24</v>
      </c>
      <c r="I126" s="296">
        <f t="shared" si="34"/>
        <v>69.120732405111596</v>
      </c>
    </row>
    <row r="127" spans="1:9">
      <c r="A127" s="4">
        <v>6</v>
      </c>
      <c r="B127" s="16" t="s">
        <v>20</v>
      </c>
      <c r="C127" s="196">
        <f>C128+C129+C130+C131+C132+C133</f>
        <v>60646</v>
      </c>
      <c r="D127" s="196">
        <f>D128+D129+D130+D131+D132+D133</f>
        <v>63102.5</v>
      </c>
      <c r="E127" s="196">
        <f>E128+E129+E130+E131+E132+E133</f>
        <v>18791.550000000003</v>
      </c>
      <c r="F127" s="196">
        <f>F128+F129+F130+F131+F132+F133</f>
        <v>16856.000000000004</v>
      </c>
      <c r="G127" s="196">
        <f t="shared" si="33"/>
        <v>35647.550000000003</v>
      </c>
      <c r="H127" s="196">
        <f>H128+H129+H130+H131+H132+H133</f>
        <v>35054.36</v>
      </c>
      <c r="I127" s="21">
        <f t="shared" si="34"/>
        <v>98.335958572187991</v>
      </c>
    </row>
    <row r="128" spans="1:9">
      <c r="A128" s="3"/>
      <c r="B128" s="10" t="s">
        <v>37</v>
      </c>
      <c r="C128" s="13">
        <v>52157</v>
      </c>
      <c r="D128" s="13">
        <v>54608</v>
      </c>
      <c r="E128" s="13">
        <v>15385</v>
      </c>
      <c r="F128" s="13">
        <v>14964</v>
      </c>
      <c r="G128" s="13">
        <f t="shared" ref="G128:G171" si="35">E128+F128</f>
        <v>30349</v>
      </c>
      <c r="H128" s="13">
        <v>30161.43</v>
      </c>
      <c r="I128" s="46">
        <f t="shared" si="34"/>
        <v>99.381956571880465</v>
      </c>
    </row>
    <row r="129" spans="1:9">
      <c r="A129" s="3"/>
      <c r="B129" s="10" t="s">
        <v>38</v>
      </c>
      <c r="C129" s="13">
        <v>7490</v>
      </c>
      <c r="D129" s="13">
        <v>7495.5</v>
      </c>
      <c r="E129" s="13">
        <v>3117.5</v>
      </c>
      <c r="F129" s="13">
        <v>1518.45</v>
      </c>
      <c r="G129" s="13">
        <f t="shared" si="35"/>
        <v>4635.95</v>
      </c>
      <c r="H129" s="13">
        <v>4302.3900000000003</v>
      </c>
      <c r="I129" s="46">
        <f t="shared" si="34"/>
        <v>92.804926714049984</v>
      </c>
    </row>
    <row r="130" spans="1:9">
      <c r="A130" s="3"/>
      <c r="B130" s="10" t="s">
        <v>39</v>
      </c>
      <c r="C130" s="13">
        <v>265</v>
      </c>
      <c r="D130" s="13">
        <v>265</v>
      </c>
      <c r="E130" s="13">
        <v>74.150000000000006</v>
      </c>
      <c r="F130" s="13">
        <v>76.650000000000006</v>
      </c>
      <c r="G130" s="13">
        <f t="shared" si="35"/>
        <v>150.80000000000001</v>
      </c>
      <c r="H130" s="13">
        <v>138.4</v>
      </c>
      <c r="I130" s="46">
        <f t="shared" si="34"/>
        <v>91.777188328912459</v>
      </c>
    </row>
    <row r="131" spans="1:9">
      <c r="A131" s="3"/>
      <c r="B131" s="10" t="s">
        <v>45</v>
      </c>
      <c r="C131" s="13">
        <v>161</v>
      </c>
      <c r="D131" s="13">
        <v>161</v>
      </c>
      <c r="E131" s="13">
        <v>21.9</v>
      </c>
      <c r="F131" s="13">
        <v>76.900000000000006</v>
      </c>
      <c r="G131" s="13">
        <f t="shared" si="35"/>
        <v>98.800000000000011</v>
      </c>
      <c r="H131" s="13">
        <v>75.47</v>
      </c>
      <c r="I131" s="46">
        <f t="shared" si="34"/>
        <v>76.386639676113361</v>
      </c>
    </row>
    <row r="132" spans="1:9">
      <c r="A132" s="3"/>
      <c r="B132" s="10" t="s">
        <v>84</v>
      </c>
      <c r="C132" s="13">
        <v>577</v>
      </c>
      <c r="D132" s="13">
        <v>577</v>
      </c>
      <c r="E132" s="13">
        <v>197</v>
      </c>
      <c r="F132" s="13">
        <v>220</v>
      </c>
      <c r="G132" s="13">
        <f t="shared" si="35"/>
        <v>417</v>
      </c>
      <c r="H132" s="13">
        <v>396.1</v>
      </c>
      <c r="I132" s="46">
        <f t="shared" si="34"/>
        <v>94.988009592326136</v>
      </c>
    </row>
    <row r="133" spans="1:9">
      <c r="A133" s="3"/>
      <c r="B133" s="10" t="s">
        <v>48</v>
      </c>
      <c r="C133" s="13">
        <v>-4</v>
      </c>
      <c r="D133" s="13">
        <v>-4</v>
      </c>
      <c r="E133" s="13">
        <v>-4</v>
      </c>
      <c r="F133" s="13">
        <v>0</v>
      </c>
      <c r="G133" s="13">
        <f t="shared" si="35"/>
        <v>-4</v>
      </c>
      <c r="H133" s="13">
        <v>-19.43</v>
      </c>
      <c r="I133" s="46">
        <f t="shared" si="34"/>
        <v>485.75</v>
      </c>
    </row>
    <row r="134" spans="1:9">
      <c r="A134" s="3"/>
      <c r="B134" s="67" t="s">
        <v>98</v>
      </c>
      <c r="C134" s="68">
        <v>10289.35</v>
      </c>
      <c r="D134" s="68">
        <v>10833.35</v>
      </c>
      <c r="E134" s="68">
        <v>2935.3</v>
      </c>
      <c r="F134" s="68">
        <v>2666.62</v>
      </c>
      <c r="G134" s="68">
        <f t="shared" si="35"/>
        <v>5601.92</v>
      </c>
      <c r="H134" s="68">
        <v>5518.16</v>
      </c>
      <c r="I134" s="296">
        <f t="shared" si="34"/>
        <v>98.504798354849768</v>
      </c>
    </row>
    <row r="135" spans="1:9">
      <c r="A135" s="3"/>
      <c r="B135" s="67" t="s">
        <v>99</v>
      </c>
      <c r="C135" s="68">
        <v>15371.5</v>
      </c>
      <c r="D135" s="68">
        <v>17197</v>
      </c>
      <c r="E135" s="68">
        <v>5189.2</v>
      </c>
      <c r="F135" s="68">
        <v>4787.96</v>
      </c>
      <c r="G135" s="68">
        <f t="shared" si="35"/>
        <v>9977.16</v>
      </c>
      <c r="H135" s="68">
        <v>9848.4699999999993</v>
      </c>
      <c r="I135" s="296">
        <f t="shared" si="34"/>
        <v>98.710153991717078</v>
      </c>
    </row>
    <row r="136" spans="1:9">
      <c r="A136" s="3"/>
      <c r="B136" s="67" t="s">
        <v>100</v>
      </c>
      <c r="C136" s="68">
        <v>34130.75</v>
      </c>
      <c r="D136" s="68">
        <v>34399.75</v>
      </c>
      <c r="E136" s="68">
        <v>10410.950000000001</v>
      </c>
      <c r="F136" s="68">
        <v>9314.5</v>
      </c>
      <c r="G136" s="68">
        <f t="shared" si="35"/>
        <v>19725.45</v>
      </c>
      <c r="H136" s="68">
        <v>19346.57</v>
      </c>
      <c r="I136" s="296">
        <f t="shared" si="34"/>
        <v>98.079232666428396</v>
      </c>
    </row>
    <row r="137" spans="1:9">
      <c r="A137" s="3"/>
      <c r="B137" s="67" t="s">
        <v>101</v>
      </c>
      <c r="C137" s="68">
        <v>657.4</v>
      </c>
      <c r="D137" s="68">
        <v>475.4</v>
      </c>
      <c r="E137" s="68">
        <v>59.1</v>
      </c>
      <c r="F137" s="68">
        <v>86.92</v>
      </c>
      <c r="G137" s="68">
        <f t="shared" si="35"/>
        <v>146.02000000000001</v>
      </c>
      <c r="H137" s="68">
        <v>144.94</v>
      </c>
      <c r="I137" s="296">
        <f t="shared" si="34"/>
        <v>99.260375291056008</v>
      </c>
    </row>
    <row r="138" spans="1:9">
      <c r="A138" s="3"/>
      <c r="B138" s="67" t="s">
        <v>45</v>
      </c>
      <c r="C138" s="68">
        <v>197</v>
      </c>
      <c r="D138" s="68">
        <v>197</v>
      </c>
      <c r="E138" s="68">
        <v>197</v>
      </c>
      <c r="F138" s="68">
        <v>0</v>
      </c>
      <c r="G138" s="68">
        <f t="shared" si="35"/>
        <v>197</v>
      </c>
      <c r="H138" s="68">
        <v>196.22</v>
      </c>
      <c r="I138" s="296">
        <f t="shared" si="34"/>
        <v>99.604060913705581</v>
      </c>
    </row>
    <row r="139" spans="1:9">
      <c r="A139" s="4">
        <v>7</v>
      </c>
      <c r="B139" s="16" t="s">
        <v>19</v>
      </c>
      <c r="C139" s="196">
        <f>C142+C140+C141</f>
        <v>2808</v>
      </c>
      <c r="D139" s="196">
        <f>D142+D140+D141</f>
        <v>2808</v>
      </c>
      <c r="E139" s="196">
        <f>E142+E140+E141</f>
        <v>734.9</v>
      </c>
      <c r="F139" s="196">
        <f>F142+F140+F141</f>
        <v>859.6</v>
      </c>
      <c r="G139" s="196">
        <f>E139+F139</f>
        <v>1594.5</v>
      </c>
      <c r="H139" s="196">
        <f>H142+H140+H141</f>
        <v>1488.64</v>
      </c>
      <c r="I139" s="21">
        <f t="shared" si="34"/>
        <v>93.360928190655386</v>
      </c>
    </row>
    <row r="140" spans="1:9">
      <c r="A140" s="4"/>
      <c r="B140" s="10" t="s">
        <v>37</v>
      </c>
      <c r="C140" s="33">
        <v>2758</v>
      </c>
      <c r="D140" s="33">
        <v>2758</v>
      </c>
      <c r="E140" s="33">
        <v>727.4</v>
      </c>
      <c r="F140" s="33">
        <v>833.1</v>
      </c>
      <c r="G140" s="13">
        <f t="shared" si="35"/>
        <v>1560.5</v>
      </c>
      <c r="H140" s="33">
        <v>1459.73</v>
      </c>
      <c r="I140" s="46">
        <f t="shared" si="34"/>
        <v>93.542454341557189</v>
      </c>
    </row>
    <row r="141" spans="1:9">
      <c r="A141" s="4"/>
      <c r="B141" s="10" t="s">
        <v>38</v>
      </c>
      <c r="C141" s="33">
        <v>30</v>
      </c>
      <c r="D141" s="33">
        <v>30</v>
      </c>
      <c r="E141" s="33">
        <v>3</v>
      </c>
      <c r="F141" s="33">
        <v>21</v>
      </c>
      <c r="G141" s="13">
        <f t="shared" si="35"/>
        <v>24</v>
      </c>
      <c r="H141" s="33">
        <v>19.41</v>
      </c>
      <c r="I141" s="46">
        <f t="shared" si="34"/>
        <v>80.875</v>
      </c>
    </row>
    <row r="142" spans="1:9">
      <c r="A142" s="3"/>
      <c r="B142" s="10" t="s">
        <v>39</v>
      </c>
      <c r="C142" s="33">
        <v>20</v>
      </c>
      <c r="D142" s="33">
        <v>20</v>
      </c>
      <c r="E142" s="33">
        <v>4.5</v>
      </c>
      <c r="F142" s="33">
        <v>5.5</v>
      </c>
      <c r="G142" s="13">
        <f t="shared" si="35"/>
        <v>10</v>
      </c>
      <c r="H142" s="33">
        <v>9.5</v>
      </c>
      <c r="I142" s="46">
        <f t="shared" si="34"/>
        <v>95</v>
      </c>
    </row>
    <row r="143" spans="1:9">
      <c r="A143" s="3"/>
      <c r="B143" s="207" t="s">
        <v>289</v>
      </c>
      <c r="C143" s="68">
        <v>2788</v>
      </c>
      <c r="D143" s="68">
        <v>2788</v>
      </c>
      <c r="E143" s="68">
        <v>730.4</v>
      </c>
      <c r="F143" s="68">
        <v>854.1</v>
      </c>
      <c r="G143" s="68">
        <f t="shared" si="35"/>
        <v>1584.5</v>
      </c>
      <c r="H143" s="68">
        <v>1479.14</v>
      </c>
      <c r="I143" s="296">
        <f t="shared" si="34"/>
        <v>93.350583780372361</v>
      </c>
    </row>
    <row r="144" spans="1:9">
      <c r="A144" s="3"/>
      <c r="B144" s="67" t="s">
        <v>102</v>
      </c>
      <c r="C144" s="68">
        <v>20</v>
      </c>
      <c r="D144" s="68">
        <v>20</v>
      </c>
      <c r="E144" s="68">
        <v>4.5</v>
      </c>
      <c r="F144" s="68">
        <v>5.5</v>
      </c>
      <c r="G144" s="68">
        <f t="shared" si="35"/>
        <v>10</v>
      </c>
      <c r="H144" s="68">
        <v>9.5</v>
      </c>
      <c r="I144" s="296">
        <f t="shared" si="34"/>
        <v>95</v>
      </c>
    </row>
    <row r="145" spans="1:9">
      <c r="A145" s="4">
        <v>8</v>
      </c>
      <c r="B145" s="16" t="s">
        <v>18</v>
      </c>
      <c r="C145" s="196">
        <f>C146+C147+C148+C149+C150</f>
        <v>6654</v>
      </c>
      <c r="D145" s="196">
        <f>D146+D147+D148+D149+D150</f>
        <v>6682.02</v>
      </c>
      <c r="E145" s="196">
        <f>E146+E147+E148+E149+E150</f>
        <v>1718.67</v>
      </c>
      <c r="F145" s="196">
        <f>F146+F147+F148+F149+F150</f>
        <v>2040.8200000000002</v>
      </c>
      <c r="G145" s="196">
        <f>E145+F145</f>
        <v>3759.4900000000002</v>
      </c>
      <c r="H145" s="196">
        <f>H146+H147+H148+H149+H150+H151</f>
        <v>3438.98</v>
      </c>
      <c r="I145" s="21">
        <f t="shared" si="34"/>
        <v>91.474641507225712</v>
      </c>
    </row>
    <row r="146" spans="1:9">
      <c r="A146" s="3"/>
      <c r="B146" s="10" t="s">
        <v>37</v>
      </c>
      <c r="C146" s="13">
        <v>1615</v>
      </c>
      <c r="D146" s="13">
        <v>1615</v>
      </c>
      <c r="E146" s="13">
        <v>441</v>
      </c>
      <c r="F146" s="13">
        <v>401</v>
      </c>
      <c r="G146" s="13">
        <f t="shared" si="35"/>
        <v>842</v>
      </c>
      <c r="H146" s="13">
        <v>766.98</v>
      </c>
      <c r="I146" s="46">
        <f t="shared" si="34"/>
        <v>91.090261282660336</v>
      </c>
    </row>
    <row r="147" spans="1:9">
      <c r="A147" s="3"/>
      <c r="B147" s="10" t="s">
        <v>38</v>
      </c>
      <c r="C147" s="13">
        <v>1614</v>
      </c>
      <c r="D147" s="13">
        <v>1616.6</v>
      </c>
      <c r="E147" s="13">
        <v>276</v>
      </c>
      <c r="F147" s="13">
        <v>470.1</v>
      </c>
      <c r="G147" s="13">
        <f t="shared" si="35"/>
        <v>746.1</v>
      </c>
      <c r="H147" s="13">
        <v>536.69000000000005</v>
      </c>
      <c r="I147" s="46">
        <f t="shared" si="34"/>
        <v>71.932716793995439</v>
      </c>
    </row>
    <row r="148" spans="1:9">
      <c r="A148" s="3"/>
      <c r="B148" s="10" t="s">
        <v>41</v>
      </c>
      <c r="C148" s="13">
        <v>3280</v>
      </c>
      <c r="D148" s="13">
        <v>3305.42</v>
      </c>
      <c r="E148" s="13">
        <v>998.67</v>
      </c>
      <c r="F148" s="13">
        <v>1039.72</v>
      </c>
      <c r="G148" s="13">
        <f t="shared" si="35"/>
        <v>2038.3899999999999</v>
      </c>
      <c r="H148" s="13">
        <v>2036.39</v>
      </c>
      <c r="I148" s="46">
        <f t="shared" si="34"/>
        <v>99.901883349113774</v>
      </c>
    </row>
    <row r="149" spans="1:9">
      <c r="A149" s="3"/>
      <c r="B149" s="10" t="s">
        <v>45</v>
      </c>
      <c r="C149" s="13">
        <v>20</v>
      </c>
      <c r="D149" s="13">
        <v>20</v>
      </c>
      <c r="E149" s="13">
        <v>3</v>
      </c>
      <c r="F149" s="13">
        <v>5</v>
      </c>
      <c r="G149" s="13">
        <f t="shared" si="35"/>
        <v>8</v>
      </c>
      <c r="H149" s="13">
        <v>5.37</v>
      </c>
      <c r="I149" s="46">
        <f t="shared" si="34"/>
        <v>67.125</v>
      </c>
    </row>
    <row r="150" spans="1:9">
      <c r="A150" s="3"/>
      <c r="B150" s="10" t="s">
        <v>84</v>
      </c>
      <c r="C150" s="13">
        <v>125</v>
      </c>
      <c r="D150" s="13">
        <v>125</v>
      </c>
      <c r="E150" s="13">
        <v>0</v>
      </c>
      <c r="F150" s="13">
        <v>125</v>
      </c>
      <c r="G150" s="13">
        <f t="shared" si="35"/>
        <v>125</v>
      </c>
      <c r="H150" s="13">
        <v>100.99</v>
      </c>
      <c r="I150" s="46">
        <f t="shared" si="34"/>
        <v>80.792000000000002</v>
      </c>
    </row>
    <row r="151" spans="1:9">
      <c r="A151" s="3"/>
      <c r="B151" s="10" t="s">
        <v>48</v>
      </c>
      <c r="C151" s="13">
        <v>0</v>
      </c>
      <c r="D151" s="313">
        <v>0</v>
      </c>
      <c r="E151" s="313">
        <v>0</v>
      </c>
      <c r="F151" s="313">
        <v>0</v>
      </c>
      <c r="G151" s="13">
        <f t="shared" si="35"/>
        <v>0</v>
      </c>
      <c r="H151" s="13">
        <v>-7.44</v>
      </c>
      <c r="I151" s="46">
        <v>0</v>
      </c>
    </row>
    <row r="152" spans="1:9">
      <c r="A152" s="3"/>
      <c r="B152" s="67" t="s">
        <v>103</v>
      </c>
      <c r="C152" s="68">
        <v>1770</v>
      </c>
      <c r="D152" s="68">
        <v>1770</v>
      </c>
      <c r="E152" s="68">
        <v>428.67</v>
      </c>
      <c r="F152" s="68">
        <v>473.3</v>
      </c>
      <c r="G152" s="68">
        <f t="shared" si="35"/>
        <v>901.97</v>
      </c>
      <c r="H152" s="68">
        <v>901.97</v>
      </c>
      <c r="I152" s="296">
        <f t="shared" ref="I152:I186" si="36">H152/G152*100</f>
        <v>100</v>
      </c>
    </row>
    <row r="153" spans="1:9">
      <c r="A153" s="3"/>
      <c r="B153" s="67" t="s">
        <v>104</v>
      </c>
      <c r="C153" s="68">
        <v>280</v>
      </c>
      <c r="D153" s="68">
        <v>280</v>
      </c>
      <c r="E153" s="68">
        <v>75</v>
      </c>
      <c r="F153" s="68">
        <v>61</v>
      </c>
      <c r="G153" s="68">
        <f t="shared" si="35"/>
        <v>136</v>
      </c>
      <c r="H153" s="68">
        <v>134</v>
      </c>
      <c r="I153" s="296">
        <f t="shared" si="36"/>
        <v>98.529411764705884</v>
      </c>
    </row>
    <row r="154" spans="1:9">
      <c r="A154" s="3"/>
      <c r="B154" s="67" t="s">
        <v>109</v>
      </c>
      <c r="C154" s="68">
        <v>60</v>
      </c>
      <c r="D154" s="68">
        <v>60</v>
      </c>
      <c r="E154" s="68">
        <v>15</v>
      </c>
      <c r="F154" s="68">
        <v>15</v>
      </c>
      <c r="G154" s="68">
        <f t="shared" si="35"/>
        <v>30</v>
      </c>
      <c r="H154" s="68">
        <v>28.3</v>
      </c>
      <c r="I154" s="296">
        <f t="shared" si="36"/>
        <v>94.333333333333343</v>
      </c>
    </row>
    <row r="155" spans="1:9">
      <c r="A155" s="3"/>
      <c r="B155" s="67" t="s">
        <v>105</v>
      </c>
      <c r="C155" s="68">
        <v>1230</v>
      </c>
      <c r="D155" s="68">
        <v>1255.42</v>
      </c>
      <c r="E155" s="68">
        <v>495</v>
      </c>
      <c r="F155" s="68">
        <v>505.42</v>
      </c>
      <c r="G155" s="68">
        <f t="shared" si="35"/>
        <v>1000.4200000000001</v>
      </c>
      <c r="H155" s="68">
        <v>1000.42</v>
      </c>
      <c r="I155" s="296">
        <f t="shared" si="36"/>
        <v>99.999999999999986</v>
      </c>
    </row>
    <row r="156" spans="1:9">
      <c r="A156" s="3"/>
      <c r="B156" s="67" t="s">
        <v>106</v>
      </c>
      <c r="C156" s="68">
        <v>20</v>
      </c>
      <c r="D156" s="68">
        <v>20</v>
      </c>
      <c r="E156" s="68">
        <v>3</v>
      </c>
      <c r="F156" s="68">
        <v>5</v>
      </c>
      <c r="G156" s="68">
        <f t="shared" si="35"/>
        <v>8</v>
      </c>
      <c r="H156" s="68">
        <v>5.37</v>
      </c>
      <c r="I156" s="296">
        <f t="shared" si="36"/>
        <v>67.125</v>
      </c>
    </row>
    <row r="157" spans="1:9">
      <c r="A157" s="3"/>
      <c r="B157" s="67" t="s">
        <v>107</v>
      </c>
      <c r="C157" s="68">
        <v>3094</v>
      </c>
      <c r="D157" s="68">
        <v>3094</v>
      </c>
      <c r="E157" s="68">
        <v>651</v>
      </c>
      <c r="F157" s="68">
        <v>933.5</v>
      </c>
      <c r="G157" s="68">
        <f t="shared" si="35"/>
        <v>1584.5</v>
      </c>
      <c r="H157" s="68">
        <v>1292.19</v>
      </c>
      <c r="I157" s="296">
        <f t="shared" si="36"/>
        <v>81.55190911959609</v>
      </c>
    </row>
    <row r="158" spans="1:9">
      <c r="A158" s="3"/>
      <c r="B158" s="67" t="s">
        <v>108</v>
      </c>
      <c r="C158" s="68">
        <v>200</v>
      </c>
      <c r="D158" s="68">
        <v>202.6</v>
      </c>
      <c r="E158" s="68">
        <v>51</v>
      </c>
      <c r="F158" s="68">
        <v>47.6</v>
      </c>
      <c r="G158" s="68">
        <f t="shared" si="35"/>
        <v>98.6</v>
      </c>
      <c r="H158" s="68">
        <v>76.73</v>
      </c>
      <c r="I158" s="296">
        <f t="shared" si="36"/>
        <v>77.819472616632865</v>
      </c>
    </row>
    <row r="159" spans="1:9">
      <c r="A159" s="4">
        <v>9</v>
      </c>
      <c r="B159" s="16" t="s">
        <v>17</v>
      </c>
      <c r="C159" s="196">
        <f>C160+C161+C162+C164+C163</f>
        <v>16482</v>
      </c>
      <c r="D159" s="196">
        <f>D160+D161+D162+D163+D164</f>
        <v>16482</v>
      </c>
      <c r="E159" s="196">
        <f>E160+E161+E162+E163+E164</f>
        <v>2959.3</v>
      </c>
      <c r="F159" s="196">
        <f>F160+F161+F162+F163+F164</f>
        <v>5537.8</v>
      </c>
      <c r="G159" s="196">
        <f>E159+F159</f>
        <v>8497.1</v>
      </c>
      <c r="H159" s="196">
        <f>H160+H161+H162+H164+H163</f>
        <v>6553.5700000000006</v>
      </c>
      <c r="I159" s="21">
        <f t="shared" si="36"/>
        <v>77.127137493968533</v>
      </c>
    </row>
    <row r="160" spans="1:9">
      <c r="A160" s="3"/>
      <c r="B160" s="10" t="s">
        <v>37</v>
      </c>
      <c r="C160" s="13">
        <v>8354</v>
      </c>
      <c r="D160" s="13">
        <v>8354</v>
      </c>
      <c r="E160" s="13">
        <v>1825</v>
      </c>
      <c r="F160" s="13">
        <v>2379.84</v>
      </c>
      <c r="G160" s="13">
        <f t="shared" si="35"/>
        <v>4204.84</v>
      </c>
      <c r="H160" s="13">
        <v>3872.3</v>
      </c>
      <c r="I160" s="46">
        <f t="shared" si="36"/>
        <v>92.091494563407878</v>
      </c>
    </row>
    <row r="161" spans="1:9">
      <c r="A161" s="3"/>
      <c r="B161" s="10" t="s">
        <v>38</v>
      </c>
      <c r="C161" s="13">
        <v>1690</v>
      </c>
      <c r="D161" s="13">
        <v>1690</v>
      </c>
      <c r="E161" s="13">
        <v>373</v>
      </c>
      <c r="F161" s="13">
        <v>530.26</v>
      </c>
      <c r="G161" s="13">
        <f t="shared" si="35"/>
        <v>903.26</v>
      </c>
      <c r="H161" s="13">
        <v>826.56</v>
      </c>
      <c r="I161" s="46">
        <f t="shared" si="36"/>
        <v>91.508535748289518</v>
      </c>
    </row>
    <row r="162" spans="1:9">
      <c r="A162" s="3"/>
      <c r="B162" s="10" t="s">
        <v>41</v>
      </c>
      <c r="C162" s="13">
        <v>468</v>
      </c>
      <c r="D162" s="13">
        <v>468</v>
      </c>
      <c r="E162" s="13">
        <v>107.3</v>
      </c>
      <c r="F162" s="13">
        <v>120.7</v>
      </c>
      <c r="G162" s="13">
        <f t="shared" si="35"/>
        <v>228</v>
      </c>
      <c r="H162" s="13">
        <v>228</v>
      </c>
      <c r="I162" s="46">
        <f t="shared" si="36"/>
        <v>100</v>
      </c>
    </row>
    <row r="163" spans="1:9">
      <c r="A163" s="3"/>
      <c r="B163" s="10" t="s">
        <v>304</v>
      </c>
      <c r="C163" s="13">
        <v>3077</v>
      </c>
      <c r="D163" s="13">
        <v>3077</v>
      </c>
      <c r="E163" s="13">
        <v>0</v>
      </c>
      <c r="F163" s="13">
        <v>1540</v>
      </c>
      <c r="G163" s="13">
        <f t="shared" si="35"/>
        <v>1540</v>
      </c>
      <c r="H163" s="13">
        <v>243.07</v>
      </c>
      <c r="I163" s="46">
        <f t="shared" si="36"/>
        <v>15.783766233766233</v>
      </c>
    </row>
    <row r="164" spans="1:9">
      <c r="A164" s="3"/>
      <c r="B164" s="10" t="s">
        <v>39</v>
      </c>
      <c r="C164" s="13">
        <v>2893</v>
      </c>
      <c r="D164" s="13">
        <v>2893</v>
      </c>
      <c r="E164" s="13">
        <v>654</v>
      </c>
      <c r="F164" s="13">
        <v>967</v>
      </c>
      <c r="G164" s="13">
        <f t="shared" si="35"/>
        <v>1621</v>
      </c>
      <c r="H164" s="13">
        <v>1383.64</v>
      </c>
      <c r="I164" s="46">
        <f t="shared" si="36"/>
        <v>85.357186921653309</v>
      </c>
    </row>
    <row r="165" spans="1:9">
      <c r="A165" s="3"/>
      <c r="B165" s="67" t="s">
        <v>110</v>
      </c>
      <c r="C165" s="68">
        <v>3929</v>
      </c>
      <c r="D165" s="68">
        <v>3929</v>
      </c>
      <c r="E165" s="68">
        <v>227.3</v>
      </c>
      <c r="F165" s="68">
        <v>1810.7</v>
      </c>
      <c r="G165" s="68">
        <f t="shared" si="35"/>
        <v>2038</v>
      </c>
      <c r="H165" s="68">
        <v>743.84</v>
      </c>
      <c r="I165" s="296">
        <f t="shared" si="36"/>
        <v>36.498527968596669</v>
      </c>
    </row>
    <row r="166" spans="1:9">
      <c r="A166" s="3"/>
      <c r="B166" s="67" t="s">
        <v>111</v>
      </c>
      <c r="C166" s="68">
        <v>7823</v>
      </c>
      <c r="D166" s="68">
        <v>7823</v>
      </c>
      <c r="E166" s="68">
        <v>1679.8</v>
      </c>
      <c r="F166" s="68">
        <v>2028.5</v>
      </c>
      <c r="G166" s="68">
        <f t="shared" si="35"/>
        <v>3708.3</v>
      </c>
      <c r="H166" s="68">
        <v>3545.74</v>
      </c>
      <c r="I166" s="296">
        <f t="shared" si="36"/>
        <v>95.616320146697944</v>
      </c>
    </row>
    <row r="167" spans="1:9">
      <c r="A167" s="3"/>
      <c r="B167" s="67" t="s">
        <v>112</v>
      </c>
      <c r="C167" s="68">
        <v>480</v>
      </c>
      <c r="D167" s="68">
        <v>480</v>
      </c>
      <c r="E167" s="68">
        <v>63</v>
      </c>
      <c r="F167" s="68">
        <v>167</v>
      </c>
      <c r="G167" s="68">
        <f t="shared" si="35"/>
        <v>230</v>
      </c>
      <c r="H167" s="68">
        <v>117.39</v>
      </c>
      <c r="I167" s="296">
        <f t="shared" si="36"/>
        <v>51.039130434782606</v>
      </c>
    </row>
    <row r="168" spans="1:9">
      <c r="A168" s="3"/>
      <c r="B168" s="67" t="s">
        <v>113</v>
      </c>
      <c r="C168" s="68">
        <v>776</v>
      </c>
      <c r="D168" s="68">
        <v>776</v>
      </c>
      <c r="E168" s="68">
        <v>220.7</v>
      </c>
      <c r="F168" s="68">
        <v>232.69</v>
      </c>
      <c r="G168" s="68">
        <f t="shared" si="35"/>
        <v>453.39</v>
      </c>
      <c r="H168" s="68">
        <v>385.41</v>
      </c>
      <c r="I168" s="296">
        <f t="shared" si="36"/>
        <v>85.006285978958516</v>
      </c>
    </row>
    <row r="169" spans="1:9">
      <c r="A169" s="3"/>
      <c r="B169" s="67" t="s">
        <v>114</v>
      </c>
      <c r="C169" s="68">
        <v>733</v>
      </c>
      <c r="D169" s="68">
        <v>733</v>
      </c>
      <c r="E169" s="68">
        <v>207</v>
      </c>
      <c r="F169" s="68">
        <v>270</v>
      </c>
      <c r="G169" s="68">
        <f t="shared" si="35"/>
        <v>477</v>
      </c>
      <c r="H169" s="68">
        <v>391.18</v>
      </c>
      <c r="I169" s="296">
        <f t="shared" si="36"/>
        <v>82.008385744234801</v>
      </c>
    </row>
    <row r="170" spans="1:9">
      <c r="A170" s="3"/>
      <c r="B170" s="67" t="s">
        <v>115</v>
      </c>
      <c r="C170" s="68">
        <v>1155</v>
      </c>
      <c r="D170" s="68">
        <v>1155</v>
      </c>
      <c r="E170" s="68">
        <v>265</v>
      </c>
      <c r="F170" s="68">
        <v>305.95999999999998</v>
      </c>
      <c r="G170" s="68">
        <f t="shared" si="35"/>
        <v>570.96</v>
      </c>
      <c r="H170" s="68">
        <v>544.29</v>
      </c>
      <c r="I170" s="296">
        <f t="shared" si="36"/>
        <v>95.328919714165608</v>
      </c>
    </row>
    <row r="171" spans="1:9">
      <c r="A171" s="3"/>
      <c r="B171" s="67" t="s">
        <v>116</v>
      </c>
      <c r="C171" s="68">
        <v>1586</v>
      </c>
      <c r="D171" s="68">
        <v>1586</v>
      </c>
      <c r="E171" s="68">
        <v>296.5</v>
      </c>
      <c r="F171" s="68">
        <v>722.95</v>
      </c>
      <c r="G171" s="68">
        <f t="shared" si="35"/>
        <v>1019.45</v>
      </c>
      <c r="H171" s="68">
        <v>825.72</v>
      </c>
      <c r="I171" s="296">
        <f t="shared" si="36"/>
        <v>80.996615822257098</v>
      </c>
    </row>
    <row r="172" spans="1:9">
      <c r="A172" s="4">
        <v>10</v>
      </c>
      <c r="B172" s="16" t="s">
        <v>16</v>
      </c>
      <c r="C172" s="196">
        <f>C173+C174+C176+C175</f>
        <v>18827</v>
      </c>
      <c r="D172" s="196">
        <f>D173+D174+D176+D175</f>
        <v>18827</v>
      </c>
      <c r="E172" s="196">
        <f>E173+E174+E176+E175</f>
        <v>4298</v>
      </c>
      <c r="F172" s="196">
        <f>F173+F174+F176+F175</f>
        <v>5577.83</v>
      </c>
      <c r="G172" s="196">
        <f t="shared" ref="G172:G182" si="37">E172+F172</f>
        <v>9875.83</v>
      </c>
      <c r="H172" s="196">
        <f>H173+H174+H176+H175</f>
        <v>6981.84</v>
      </c>
      <c r="I172" s="21">
        <f t="shared" si="36"/>
        <v>70.696235151880899</v>
      </c>
    </row>
    <row r="173" spans="1:9">
      <c r="A173" s="3"/>
      <c r="B173" s="10" t="s">
        <v>37</v>
      </c>
      <c r="C173" s="13">
        <v>3133</v>
      </c>
      <c r="D173" s="13">
        <v>3133</v>
      </c>
      <c r="E173" s="13">
        <v>857</v>
      </c>
      <c r="F173" s="13">
        <v>761.5</v>
      </c>
      <c r="G173" s="13">
        <f t="shared" si="37"/>
        <v>1618.5</v>
      </c>
      <c r="H173" s="13">
        <v>1481.09</v>
      </c>
      <c r="I173" s="46">
        <f t="shared" si="36"/>
        <v>91.510040160642575</v>
      </c>
    </row>
    <row r="174" spans="1:9">
      <c r="A174" s="3"/>
      <c r="B174" s="10" t="s">
        <v>38</v>
      </c>
      <c r="C174" s="13">
        <v>13373</v>
      </c>
      <c r="D174" s="13">
        <v>13373</v>
      </c>
      <c r="E174" s="13">
        <v>2365</v>
      </c>
      <c r="F174" s="13">
        <v>4122.33</v>
      </c>
      <c r="G174" s="13">
        <f t="shared" si="37"/>
        <v>6487.33</v>
      </c>
      <c r="H174" s="13">
        <v>4333.1000000000004</v>
      </c>
      <c r="I174" s="46">
        <f t="shared" si="36"/>
        <v>66.793272424865094</v>
      </c>
    </row>
    <row r="175" spans="1:9">
      <c r="A175" s="3"/>
      <c r="B175" s="10" t="s">
        <v>84</v>
      </c>
      <c r="C175" s="13">
        <v>2345</v>
      </c>
      <c r="D175" s="13">
        <v>2345</v>
      </c>
      <c r="E175" s="13">
        <v>1100</v>
      </c>
      <c r="F175" s="13">
        <v>694</v>
      </c>
      <c r="G175" s="13">
        <f t="shared" si="37"/>
        <v>1794</v>
      </c>
      <c r="H175" s="13">
        <v>1194.6099999999999</v>
      </c>
      <c r="I175" s="46">
        <f t="shared" si="36"/>
        <v>66.58918617614269</v>
      </c>
    </row>
    <row r="176" spans="1:9">
      <c r="A176" s="3"/>
      <c r="B176" s="10" t="s">
        <v>48</v>
      </c>
      <c r="C176" s="13">
        <v>-24</v>
      </c>
      <c r="D176" s="13">
        <v>-24</v>
      </c>
      <c r="E176" s="13">
        <v>-24</v>
      </c>
      <c r="F176" s="13">
        <v>0</v>
      </c>
      <c r="G176" s="13">
        <f t="shared" si="37"/>
        <v>-24</v>
      </c>
      <c r="H176" s="13">
        <v>-26.96</v>
      </c>
      <c r="I176" s="46">
        <f t="shared" si="36"/>
        <v>112.33333333333333</v>
      </c>
    </row>
    <row r="177" spans="1:9">
      <c r="A177" s="3"/>
      <c r="B177" s="67" t="s">
        <v>117</v>
      </c>
      <c r="C177" s="68">
        <v>1323</v>
      </c>
      <c r="D177" s="68">
        <v>1323</v>
      </c>
      <c r="E177" s="68">
        <v>50</v>
      </c>
      <c r="F177" s="68">
        <v>350</v>
      </c>
      <c r="G177" s="68">
        <f t="shared" si="37"/>
        <v>400</v>
      </c>
      <c r="H177" s="68">
        <v>79</v>
      </c>
      <c r="I177" s="296">
        <f t="shared" si="36"/>
        <v>19.75</v>
      </c>
    </row>
    <row r="178" spans="1:9">
      <c r="A178" s="3"/>
      <c r="B178" s="67" t="s">
        <v>118</v>
      </c>
      <c r="C178" s="68">
        <v>5500</v>
      </c>
      <c r="D178" s="68">
        <v>5500</v>
      </c>
      <c r="E178" s="68">
        <v>1777.8</v>
      </c>
      <c r="F178" s="68">
        <v>1312.2</v>
      </c>
      <c r="G178" s="68">
        <f t="shared" si="37"/>
        <v>3090</v>
      </c>
      <c r="H178" s="68">
        <v>2942.9</v>
      </c>
      <c r="I178" s="296">
        <f t="shared" si="36"/>
        <v>95.239482200647245</v>
      </c>
    </row>
    <row r="179" spans="1:9">
      <c r="A179" s="3"/>
      <c r="B179" s="67" t="s">
        <v>119</v>
      </c>
      <c r="C179" s="68">
        <v>12004</v>
      </c>
      <c r="D179" s="68">
        <v>12004</v>
      </c>
      <c r="E179" s="68">
        <v>2470.1999999999998</v>
      </c>
      <c r="F179" s="68">
        <v>3915.63</v>
      </c>
      <c r="G179" s="68">
        <f t="shared" si="37"/>
        <v>6385.83</v>
      </c>
      <c r="H179" s="68">
        <v>3959.94</v>
      </c>
      <c r="I179" s="296">
        <f t="shared" si="36"/>
        <v>62.011359525699874</v>
      </c>
    </row>
    <row r="180" spans="1:9">
      <c r="A180" s="4">
        <v>11</v>
      </c>
      <c r="B180" s="16" t="s">
        <v>15</v>
      </c>
      <c r="C180" s="196">
        <f>C181+C182+C183</f>
        <v>3512</v>
      </c>
      <c r="D180" s="196">
        <f>D182+D183+D181</f>
        <v>3512</v>
      </c>
      <c r="E180" s="196">
        <f>E182+E183+E181</f>
        <v>750</v>
      </c>
      <c r="F180" s="196">
        <f>F182+F183+F181</f>
        <v>900</v>
      </c>
      <c r="G180" s="196">
        <f t="shared" si="37"/>
        <v>1650</v>
      </c>
      <c r="H180" s="196">
        <f>H182+H183+H181</f>
        <v>1316.38</v>
      </c>
      <c r="I180" s="21">
        <f t="shared" si="36"/>
        <v>79.780606060606061</v>
      </c>
    </row>
    <row r="181" spans="1:9">
      <c r="A181" s="4"/>
      <c r="B181" s="10" t="s">
        <v>37</v>
      </c>
      <c r="C181" s="33">
        <v>0</v>
      </c>
      <c r="D181" s="33">
        <v>1207.5</v>
      </c>
      <c r="E181" s="33">
        <v>0</v>
      </c>
      <c r="F181" s="33">
        <v>402.5</v>
      </c>
      <c r="G181" s="13">
        <f t="shared" si="37"/>
        <v>402.5</v>
      </c>
      <c r="H181" s="33">
        <v>229.69</v>
      </c>
      <c r="I181" s="46">
        <v>0</v>
      </c>
    </row>
    <row r="182" spans="1:9">
      <c r="A182" s="3"/>
      <c r="B182" s="10" t="s">
        <v>38</v>
      </c>
      <c r="C182" s="13">
        <v>3412</v>
      </c>
      <c r="D182" s="13">
        <v>2204.5</v>
      </c>
      <c r="E182" s="13">
        <v>650</v>
      </c>
      <c r="F182" s="13">
        <v>497.5</v>
      </c>
      <c r="G182" s="13">
        <f t="shared" si="37"/>
        <v>1147.5</v>
      </c>
      <c r="H182" s="13">
        <v>986.69</v>
      </c>
      <c r="I182" s="46">
        <f t="shared" si="36"/>
        <v>85.986056644880179</v>
      </c>
    </row>
    <row r="183" spans="1:9">
      <c r="A183" s="3"/>
      <c r="B183" s="10" t="s">
        <v>256</v>
      </c>
      <c r="C183" s="13">
        <v>100</v>
      </c>
      <c r="D183" s="13">
        <v>100</v>
      </c>
      <c r="E183" s="13">
        <v>100</v>
      </c>
      <c r="F183" s="13">
        <v>0</v>
      </c>
      <c r="G183" s="13">
        <v>100</v>
      </c>
      <c r="H183" s="13">
        <v>100</v>
      </c>
      <c r="I183" s="46">
        <f t="shared" si="36"/>
        <v>100</v>
      </c>
    </row>
    <row r="184" spans="1:9">
      <c r="A184" s="3"/>
      <c r="B184" s="67" t="s">
        <v>120</v>
      </c>
      <c r="C184" s="68">
        <v>3300</v>
      </c>
      <c r="D184" s="68">
        <v>3300</v>
      </c>
      <c r="E184" s="68">
        <v>750</v>
      </c>
      <c r="F184" s="68">
        <v>900</v>
      </c>
      <c r="G184" s="68">
        <v>1650</v>
      </c>
      <c r="H184" s="68">
        <v>1316.38</v>
      </c>
      <c r="I184" s="296">
        <f t="shared" si="36"/>
        <v>79.780606060606061</v>
      </c>
    </row>
    <row r="185" spans="1:9">
      <c r="A185" s="3"/>
      <c r="B185" s="67" t="s">
        <v>121</v>
      </c>
      <c r="C185" s="68">
        <v>212</v>
      </c>
      <c r="D185" s="68">
        <v>212</v>
      </c>
      <c r="E185" s="68">
        <v>0</v>
      </c>
      <c r="F185" s="68">
        <v>0</v>
      </c>
      <c r="G185" s="68">
        <v>0</v>
      </c>
      <c r="H185" s="68">
        <v>0</v>
      </c>
      <c r="I185" s="296">
        <v>0</v>
      </c>
    </row>
    <row r="186" spans="1:9">
      <c r="A186" s="4">
        <v>12</v>
      </c>
      <c r="B186" s="16" t="s">
        <v>14</v>
      </c>
      <c r="C186" s="196">
        <f t="shared" ref="C186:H186" si="38">C187</f>
        <v>3907</v>
      </c>
      <c r="D186" s="196">
        <f t="shared" si="38"/>
        <v>3907</v>
      </c>
      <c r="E186" s="196">
        <f t="shared" si="38"/>
        <v>931.4</v>
      </c>
      <c r="F186" s="196">
        <f t="shared" si="38"/>
        <v>950.6</v>
      </c>
      <c r="G186" s="196">
        <f>E186+F186</f>
        <v>1882</v>
      </c>
      <c r="H186" s="196">
        <f t="shared" si="38"/>
        <v>1839.96</v>
      </c>
      <c r="I186" s="21">
        <f t="shared" si="36"/>
        <v>97.766206163655696</v>
      </c>
    </row>
    <row r="187" spans="1:9">
      <c r="A187" s="4"/>
      <c r="B187" s="16" t="s">
        <v>79</v>
      </c>
      <c r="C187" s="57">
        <v>3907</v>
      </c>
      <c r="D187" s="57">
        <v>3907</v>
      </c>
      <c r="E187" s="57">
        <v>931.4</v>
      </c>
      <c r="F187" s="57">
        <v>950.6</v>
      </c>
      <c r="G187" s="13">
        <f t="shared" ref="G187:G196" si="39">E187+F187</f>
        <v>1882</v>
      </c>
      <c r="H187" s="57">
        <v>1839.96</v>
      </c>
      <c r="I187" s="46">
        <f>H187/G187*100</f>
        <v>97.766206163655696</v>
      </c>
    </row>
    <row r="188" spans="1:9">
      <c r="A188" s="4"/>
      <c r="B188" s="66" t="s">
        <v>122</v>
      </c>
      <c r="C188" s="65">
        <v>1602</v>
      </c>
      <c r="D188" s="65">
        <v>1602</v>
      </c>
      <c r="E188" s="65">
        <v>801.4</v>
      </c>
      <c r="F188" s="65">
        <v>800.6</v>
      </c>
      <c r="G188" s="68">
        <f t="shared" si="39"/>
        <v>1602</v>
      </c>
      <c r="H188" s="65">
        <v>1602</v>
      </c>
      <c r="I188" s="296">
        <f>H188/G188*100</f>
        <v>100</v>
      </c>
    </row>
    <row r="189" spans="1:9">
      <c r="A189" s="4"/>
      <c r="B189" s="66" t="s">
        <v>251</v>
      </c>
      <c r="C189" s="65">
        <v>138</v>
      </c>
      <c r="D189" s="65">
        <v>138</v>
      </c>
      <c r="E189" s="65">
        <v>0</v>
      </c>
      <c r="F189" s="65">
        <v>0</v>
      </c>
      <c r="G189" s="68">
        <f t="shared" si="39"/>
        <v>0</v>
      </c>
      <c r="H189" s="65">
        <v>0</v>
      </c>
      <c r="I189" s="46">
        <v>0</v>
      </c>
    </row>
    <row r="190" spans="1:9">
      <c r="A190" s="4"/>
      <c r="B190" s="66" t="s">
        <v>252</v>
      </c>
      <c r="C190" s="65">
        <v>2167</v>
      </c>
      <c r="D190" s="65">
        <v>2167</v>
      </c>
      <c r="E190" s="65">
        <v>130</v>
      </c>
      <c r="F190" s="65">
        <v>150</v>
      </c>
      <c r="G190" s="68">
        <f t="shared" si="39"/>
        <v>280</v>
      </c>
      <c r="H190" s="65">
        <v>237.96</v>
      </c>
      <c r="I190" s="296">
        <f>H190/G190*100</f>
        <v>84.98571428571428</v>
      </c>
    </row>
    <row r="191" spans="1:9">
      <c r="A191" s="4">
        <v>13</v>
      </c>
      <c r="B191" s="16" t="s">
        <v>13</v>
      </c>
      <c r="C191" s="196">
        <f>C192+C195</f>
        <v>28860</v>
      </c>
      <c r="D191" s="196">
        <f>D192+D195</f>
        <v>28860</v>
      </c>
      <c r="E191" s="196">
        <f>E192+E195</f>
        <v>8452</v>
      </c>
      <c r="F191" s="196">
        <f>F192+F195</f>
        <v>11000</v>
      </c>
      <c r="G191" s="196">
        <f>E191+F191</f>
        <v>19452</v>
      </c>
      <c r="H191" s="196">
        <f>H192+H195</f>
        <v>14951.02</v>
      </c>
      <c r="I191" s="21">
        <f t="shared" ref="I191:I202" si="40">H191/G191*100</f>
        <v>76.861093974912606</v>
      </c>
    </row>
    <row r="192" spans="1:9">
      <c r="A192" s="3"/>
      <c r="B192" s="10" t="s">
        <v>46</v>
      </c>
      <c r="C192" s="13">
        <v>28426</v>
      </c>
      <c r="D192" s="13">
        <v>28426</v>
      </c>
      <c r="E192" s="13">
        <v>8450</v>
      </c>
      <c r="F192" s="13">
        <v>10850</v>
      </c>
      <c r="G192" s="13">
        <f t="shared" si="39"/>
        <v>19300</v>
      </c>
      <c r="H192" s="13">
        <v>14799.02</v>
      </c>
      <c r="I192" s="46">
        <f t="shared" si="40"/>
        <v>76.678860103626945</v>
      </c>
    </row>
    <row r="193" spans="1:9">
      <c r="A193" s="3"/>
      <c r="B193" s="304" t="s">
        <v>305</v>
      </c>
      <c r="C193" s="68">
        <v>17426</v>
      </c>
      <c r="D193" s="13">
        <v>17426</v>
      </c>
      <c r="E193" s="13">
        <v>6729</v>
      </c>
      <c r="F193" s="13">
        <v>5771</v>
      </c>
      <c r="G193" s="13">
        <f t="shared" si="39"/>
        <v>12500</v>
      </c>
      <c r="H193" s="68">
        <v>11693.02</v>
      </c>
      <c r="I193" s="296">
        <f t="shared" si="40"/>
        <v>93.544160000000005</v>
      </c>
    </row>
    <row r="194" spans="1:9">
      <c r="A194" s="3"/>
      <c r="B194" s="304" t="s">
        <v>306</v>
      </c>
      <c r="C194" s="68">
        <v>11000</v>
      </c>
      <c r="D194" s="13">
        <v>11000</v>
      </c>
      <c r="E194" s="13">
        <v>1721</v>
      </c>
      <c r="F194" s="13">
        <v>5079</v>
      </c>
      <c r="G194" s="13">
        <f t="shared" si="39"/>
        <v>6800</v>
      </c>
      <c r="H194" s="68">
        <v>3106</v>
      </c>
      <c r="I194" s="296">
        <f t="shared" si="40"/>
        <v>45.676470588235297</v>
      </c>
    </row>
    <row r="195" spans="1:9">
      <c r="A195" s="3"/>
      <c r="B195" s="10" t="s">
        <v>84</v>
      </c>
      <c r="C195" s="13">
        <v>434</v>
      </c>
      <c r="D195" s="13">
        <v>434</v>
      </c>
      <c r="E195" s="13">
        <v>2</v>
      </c>
      <c r="F195" s="13">
        <v>150</v>
      </c>
      <c r="G195" s="13">
        <f t="shared" si="39"/>
        <v>152</v>
      </c>
      <c r="H195" s="13">
        <v>152</v>
      </c>
      <c r="I195" s="46">
        <f t="shared" si="40"/>
        <v>100</v>
      </c>
    </row>
    <row r="196" spans="1:9">
      <c r="A196" s="3"/>
      <c r="B196" s="67" t="s">
        <v>123</v>
      </c>
      <c r="C196" s="68">
        <v>28860</v>
      </c>
      <c r="D196" s="68">
        <v>28860</v>
      </c>
      <c r="E196" s="68">
        <v>8452</v>
      </c>
      <c r="F196" s="68">
        <v>11000</v>
      </c>
      <c r="G196" s="68">
        <f t="shared" si="39"/>
        <v>19452</v>
      </c>
      <c r="H196" s="68">
        <v>14951.02</v>
      </c>
      <c r="I196" s="296">
        <f t="shared" si="40"/>
        <v>76.861093974912606</v>
      </c>
    </row>
    <row r="197" spans="1:9">
      <c r="A197" s="4">
        <v>14</v>
      </c>
      <c r="B197" s="17" t="s">
        <v>12</v>
      </c>
      <c r="C197" s="21">
        <v>30</v>
      </c>
      <c r="D197" s="21">
        <v>30</v>
      </c>
      <c r="E197" s="21">
        <v>11</v>
      </c>
      <c r="F197" s="21">
        <v>5</v>
      </c>
      <c r="G197" s="196">
        <f t="shared" ref="G197:G203" si="41">E197+F197</f>
        <v>16</v>
      </c>
      <c r="H197" s="21">
        <v>13.89</v>
      </c>
      <c r="I197" s="21">
        <f t="shared" si="40"/>
        <v>86.8125</v>
      </c>
    </row>
    <row r="198" spans="1:9">
      <c r="A198" s="4">
        <v>15</v>
      </c>
      <c r="B198" s="17" t="s">
        <v>11</v>
      </c>
      <c r="C198" s="21">
        <f>C199+C200+C201+C202</f>
        <v>3193</v>
      </c>
      <c r="D198" s="21">
        <f>D199+D200+D201+D202</f>
        <v>3193</v>
      </c>
      <c r="E198" s="21">
        <f>E199+E200+E201+E202</f>
        <v>79.04000000000002</v>
      </c>
      <c r="F198" s="21">
        <f>F199+F200+F201+F202</f>
        <v>2081</v>
      </c>
      <c r="G198" s="196">
        <f t="shared" si="41"/>
        <v>2160.04</v>
      </c>
      <c r="H198" s="21">
        <f>H199+H200+H201+H202</f>
        <v>1533.4099999999999</v>
      </c>
      <c r="I198" s="21">
        <f t="shared" si="40"/>
        <v>70.989889076128208</v>
      </c>
    </row>
    <row r="199" spans="1:9">
      <c r="A199" s="3"/>
      <c r="B199" s="10" t="s">
        <v>37</v>
      </c>
      <c r="C199" s="19">
        <v>470</v>
      </c>
      <c r="D199" s="19">
        <v>470</v>
      </c>
      <c r="E199" s="19">
        <v>126</v>
      </c>
      <c r="F199" s="19">
        <v>119</v>
      </c>
      <c r="G199" s="13">
        <f t="shared" si="41"/>
        <v>245</v>
      </c>
      <c r="H199" s="19">
        <v>210.48</v>
      </c>
      <c r="I199" s="46">
        <f t="shared" si="40"/>
        <v>85.910204081632642</v>
      </c>
    </row>
    <row r="200" spans="1:9">
      <c r="A200" s="3"/>
      <c r="B200" s="10" t="s">
        <v>38</v>
      </c>
      <c r="C200" s="19">
        <v>1465.96</v>
      </c>
      <c r="D200" s="19">
        <v>1465.96</v>
      </c>
      <c r="E200" s="19">
        <v>289</v>
      </c>
      <c r="F200" s="19">
        <v>421</v>
      </c>
      <c r="G200" s="13">
        <f t="shared" si="41"/>
        <v>710</v>
      </c>
      <c r="H200" s="19">
        <v>666.83</v>
      </c>
      <c r="I200" s="46">
        <f t="shared" si="40"/>
        <v>93.919718309859164</v>
      </c>
    </row>
    <row r="201" spans="1:9">
      <c r="A201" s="3"/>
      <c r="B201" s="10" t="s">
        <v>84</v>
      </c>
      <c r="C201" s="19">
        <v>1593</v>
      </c>
      <c r="D201" s="19">
        <v>1593</v>
      </c>
      <c r="E201" s="19">
        <v>0</v>
      </c>
      <c r="F201" s="19">
        <v>1541</v>
      </c>
      <c r="G201" s="13">
        <f t="shared" si="41"/>
        <v>1541</v>
      </c>
      <c r="H201" s="19">
        <v>1326.44</v>
      </c>
      <c r="I201" s="46">
        <f t="shared" si="40"/>
        <v>86.076573653471783</v>
      </c>
    </row>
    <row r="202" spans="1:9">
      <c r="A202" s="3"/>
      <c r="B202" s="10" t="s">
        <v>48</v>
      </c>
      <c r="C202" s="19">
        <v>-335.96</v>
      </c>
      <c r="D202" s="19">
        <v>-335.96</v>
      </c>
      <c r="E202" s="19">
        <v>-335.96</v>
      </c>
      <c r="F202" s="19">
        <v>0</v>
      </c>
      <c r="G202" s="13">
        <f t="shared" si="41"/>
        <v>-335.96</v>
      </c>
      <c r="H202" s="19">
        <v>-670.34</v>
      </c>
      <c r="I202" s="296">
        <f t="shared" si="40"/>
        <v>199.52970591737113</v>
      </c>
    </row>
    <row r="203" spans="1:9">
      <c r="A203" s="3"/>
      <c r="B203" s="67" t="s">
        <v>124</v>
      </c>
      <c r="C203" s="296">
        <v>3305</v>
      </c>
      <c r="D203" s="19">
        <v>3193</v>
      </c>
      <c r="E203" s="19">
        <v>79.040000000000006</v>
      </c>
      <c r="F203" s="19">
        <v>2081</v>
      </c>
      <c r="G203" s="68">
        <f t="shared" si="41"/>
        <v>2160.04</v>
      </c>
      <c r="H203" s="296">
        <v>1533.41</v>
      </c>
      <c r="I203" s="296">
        <f>H203/G203*100</f>
        <v>70.989889076128222</v>
      </c>
    </row>
    <row r="204" spans="1:9">
      <c r="A204" s="23" t="s">
        <v>10</v>
      </c>
      <c r="B204" s="23" t="s">
        <v>9</v>
      </c>
      <c r="C204" s="314">
        <f t="shared" ref="C204:H204" si="42">C103+C108+C115+C117+C120+C127+C139+C145+C159+C172+C180+C186+C191+C197+C198</f>
        <v>158850</v>
      </c>
      <c r="D204" s="314">
        <f>D103+D108+D115+D117+D120+D127+D139+D145+D159+D172+D180+D186+D191+D197+D198</f>
        <v>161301</v>
      </c>
      <c r="E204" s="314">
        <f>E103+E108+E115+E117+E120+E127+E139+E145+E159+E172+E180+E186+E191+E197+E198</f>
        <v>42233.060000000005</v>
      </c>
      <c r="F204" s="314">
        <f>F103+F108+F115+F117+F120+F127+F139+F145+F159+F172+F180+F186+F191+F197+F198</f>
        <v>49947</v>
      </c>
      <c r="G204" s="314">
        <f t="shared" si="42"/>
        <v>92180.06</v>
      </c>
      <c r="H204" s="314">
        <f t="shared" si="42"/>
        <v>79913.75</v>
      </c>
      <c r="I204" s="314">
        <f>H204/G204*100</f>
        <v>86.693098268757907</v>
      </c>
    </row>
    <row r="205" spans="1:9">
      <c r="A205" s="4" t="s">
        <v>8</v>
      </c>
      <c r="B205" s="4" t="s">
        <v>7</v>
      </c>
      <c r="C205" s="13">
        <f t="shared" ref="C205:H205" si="43">C102-C204</f>
        <v>0</v>
      </c>
      <c r="D205" s="13">
        <f>D102-D204</f>
        <v>0</v>
      </c>
      <c r="E205" s="13">
        <f>E102-E204</f>
        <v>0</v>
      </c>
      <c r="F205" s="13">
        <f>F102-F204</f>
        <v>0</v>
      </c>
      <c r="G205" s="13">
        <f t="shared" si="43"/>
        <v>0</v>
      </c>
      <c r="H205" s="13">
        <f t="shared" si="43"/>
        <v>1027.0699999999924</v>
      </c>
      <c r="I205" s="46">
        <v>0</v>
      </c>
    </row>
    <row r="206" spans="1:9">
      <c r="A206" s="23" t="s">
        <v>70</v>
      </c>
      <c r="B206" s="23" t="s">
        <v>69</v>
      </c>
      <c r="C206" s="314">
        <f>C207+C208+C209+C210+C211+C212+C214+C215+C216+C217+C218+C219+C213</f>
        <v>158850</v>
      </c>
      <c r="D206" s="314">
        <f>D207+D208+D209+D210+D211+D212+D214+D215+D216+D217+D219+D213+D218</f>
        <v>161301.00000000003</v>
      </c>
      <c r="E206" s="314">
        <f>E207+E208+E209+E210+E211+E212+E214+E215+E216+E217+E219+E213+E218</f>
        <v>42233.060000000012</v>
      </c>
      <c r="F206" s="314">
        <f>F207+F208+F209+F210+F211+F212+F214+F215+F216+F217+F219+F213+F218</f>
        <v>49947</v>
      </c>
      <c r="G206" s="314">
        <f>G207+G208+G209+G210+G211+G212+G214+G215+G216+G217+G218+G219+G213</f>
        <v>92180.06</v>
      </c>
      <c r="H206" s="314">
        <f>H207+H208+H209+H210+H211+H212+H214+H215+H216+H217+H218+H219+H213</f>
        <v>79913.75</v>
      </c>
      <c r="I206" s="314">
        <f>H206/G206*100</f>
        <v>86.693098268757907</v>
      </c>
    </row>
    <row r="207" spans="1:9">
      <c r="A207" s="3">
        <v>1</v>
      </c>
      <c r="B207" s="2" t="s">
        <v>6</v>
      </c>
      <c r="C207" s="13">
        <f>C104+C121+C128+C146+C160+C173+C199+C140+C181</f>
        <v>73329</v>
      </c>
      <c r="D207" s="13">
        <f>D104+D121+D128+D146+D160+D173+D199+D140+D181</f>
        <v>76987.5</v>
      </c>
      <c r="E207" s="13">
        <f>E104+E121+E128+E146+E160+E173+E199+E140</f>
        <v>20548.100000000002</v>
      </c>
      <c r="F207" s="13">
        <f>F104+F121+F128+F146+F160+F173+F199+F140+F181</f>
        <v>21242.27</v>
      </c>
      <c r="G207" s="13">
        <f>E207+F207</f>
        <v>41790.370000000003</v>
      </c>
      <c r="H207" s="13">
        <f>H104+H121+H128+H146+H160+H173+H199+H140+H181</f>
        <v>40351.040000000008</v>
      </c>
      <c r="I207" s="46">
        <f>H207/G207*100</f>
        <v>96.555833317580124</v>
      </c>
    </row>
    <row r="208" spans="1:9">
      <c r="A208" s="3">
        <v>2</v>
      </c>
      <c r="B208" s="2" t="s">
        <v>5</v>
      </c>
      <c r="C208" s="13">
        <f>C105+C122+C129+C147+C161+C174+C182+C197+C200+C141</f>
        <v>31749.96</v>
      </c>
      <c r="D208" s="13">
        <f>D105+D122+D129+D147+D161+D174+D182+D197+D200+D141</f>
        <v>30550.559999999998</v>
      </c>
      <c r="E208" s="13">
        <f>E105+E122+E129+E147+E161+E174+E182+E197+E200+E141</f>
        <v>7515</v>
      </c>
      <c r="F208" s="13">
        <f>F105+F122+F129+F147+F161+F174+F182+F197+F200+F141</f>
        <v>8307.16</v>
      </c>
      <c r="G208" s="13">
        <f t="shared" ref="G208:G219" si="44">E208+F208</f>
        <v>15822.16</v>
      </c>
      <c r="H208" s="13">
        <f>H105+H122+H129+H147+H161+H174+H182+H197+H200+H141</f>
        <v>12770.44</v>
      </c>
      <c r="I208" s="46">
        <f t="shared" ref="I208:I219" si="45">H208/G208*100</f>
        <v>80.712367969986403</v>
      </c>
    </row>
    <row r="209" spans="1:9">
      <c r="A209" s="3">
        <v>3</v>
      </c>
      <c r="B209" s="2" t="s">
        <v>73</v>
      </c>
      <c r="C209" s="13">
        <f>C115</f>
        <v>3210</v>
      </c>
      <c r="D209" s="13">
        <f>D115</f>
        <v>3210</v>
      </c>
      <c r="E209" s="13">
        <f>E115</f>
        <v>1170</v>
      </c>
      <c r="F209" s="13">
        <f>F115</f>
        <v>1200</v>
      </c>
      <c r="G209" s="13">
        <f t="shared" si="44"/>
        <v>2370</v>
      </c>
      <c r="H209" s="13">
        <f>H115</f>
        <v>1970</v>
      </c>
      <c r="I209" s="46">
        <f t="shared" si="45"/>
        <v>83.122362869198312</v>
      </c>
    </row>
    <row r="210" spans="1:9">
      <c r="A210" s="3">
        <v>4</v>
      </c>
      <c r="B210" s="2" t="s">
        <v>4</v>
      </c>
      <c r="C210" s="13">
        <f>C192</f>
        <v>28426</v>
      </c>
      <c r="D210" s="13">
        <f>D192</f>
        <v>28426</v>
      </c>
      <c r="E210" s="13">
        <f>E192</f>
        <v>8450</v>
      </c>
      <c r="F210" s="13">
        <f>F192</f>
        <v>10850</v>
      </c>
      <c r="G210" s="13">
        <f t="shared" si="44"/>
        <v>19300</v>
      </c>
      <c r="H210" s="13">
        <f>H192</f>
        <v>14799.02</v>
      </c>
      <c r="I210" s="46">
        <f t="shared" si="45"/>
        <v>76.678860103626945</v>
      </c>
    </row>
    <row r="211" spans="1:9">
      <c r="A211" s="3">
        <v>5</v>
      </c>
      <c r="B211" s="2" t="s">
        <v>126</v>
      </c>
      <c r="C211" s="13">
        <f>C109</f>
        <v>100</v>
      </c>
      <c r="D211" s="13">
        <f>D109</f>
        <v>16.48</v>
      </c>
      <c r="E211" s="13">
        <f>E109</f>
        <v>0</v>
      </c>
      <c r="F211" s="13">
        <f>F109</f>
        <v>0</v>
      </c>
      <c r="G211" s="13">
        <f t="shared" si="44"/>
        <v>0</v>
      </c>
      <c r="H211" s="13">
        <f>H109</f>
        <v>0</v>
      </c>
      <c r="I211" s="46">
        <v>0</v>
      </c>
    </row>
    <row r="212" spans="1:9">
      <c r="A212" s="3">
        <v>6</v>
      </c>
      <c r="B212" s="2" t="s">
        <v>3</v>
      </c>
      <c r="C212" s="13">
        <f>C110+C118+C148+C162+C123</f>
        <v>6552</v>
      </c>
      <c r="D212" s="13">
        <f>D110+D118+D123+D148+D162</f>
        <v>6627.42</v>
      </c>
      <c r="E212" s="13">
        <f>E110+E118+E123+E148+E162</f>
        <v>1832.47</v>
      </c>
      <c r="F212" s="13">
        <f>F110+F118+F123+F148+F162</f>
        <v>1900.42</v>
      </c>
      <c r="G212" s="13">
        <f t="shared" si="44"/>
        <v>3732.8900000000003</v>
      </c>
      <c r="H212" s="13">
        <f>H110+H118+H123+H148+H162</f>
        <v>3696.15</v>
      </c>
      <c r="I212" s="46">
        <f t="shared" si="45"/>
        <v>99.015775980540539</v>
      </c>
    </row>
    <row r="213" spans="1:9">
      <c r="A213" s="3">
        <v>7</v>
      </c>
      <c r="B213" s="2" t="s">
        <v>307</v>
      </c>
      <c r="C213" s="13">
        <f>C163</f>
        <v>3077</v>
      </c>
      <c r="D213" s="13">
        <f>D163</f>
        <v>3077</v>
      </c>
      <c r="E213" s="13">
        <f>E163</f>
        <v>0</v>
      </c>
      <c r="F213" s="13">
        <f>F163</f>
        <v>1540</v>
      </c>
      <c r="G213" s="13">
        <f t="shared" si="44"/>
        <v>1540</v>
      </c>
      <c r="H213" s="13">
        <f>H163</f>
        <v>243.07</v>
      </c>
      <c r="I213" s="46">
        <f t="shared" si="45"/>
        <v>15.783766233766233</v>
      </c>
    </row>
    <row r="214" spans="1:9">
      <c r="A214" s="3">
        <v>8</v>
      </c>
      <c r="B214" s="2" t="s">
        <v>1</v>
      </c>
      <c r="C214" s="13">
        <f>C130+C142+C164</f>
        <v>3178</v>
      </c>
      <c r="D214" s="13">
        <f>D130+D142+D164</f>
        <v>3178</v>
      </c>
      <c r="E214" s="13">
        <f>E130+E142+E164</f>
        <v>732.65</v>
      </c>
      <c r="F214" s="13">
        <f>F130+F142+F164</f>
        <v>1049.1500000000001</v>
      </c>
      <c r="G214" s="13">
        <f t="shared" si="44"/>
        <v>1781.8000000000002</v>
      </c>
      <c r="H214" s="13">
        <f>H130+H142+H164</f>
        <v>1531.5400000000002</v>
      </c>
      <c r="I214" s="46">
        <f t="shared" si="45"/>
        <v>85.954652598495912</v>
      </c>
    </row>
    <row r="215" spans="1:9">
      <c r="A215" s="3">
        <v>9</v>
      </c>
      <c r="B215" s="2" t="s">
        <v>0</v>
      </c>
      <c r="C215" s="13">
        <f>C131+C149</f>
        <v>181</v>
      </c>
      <c r="D215" s="13">
        <f>D131+D149</f>
        <v>181</v>
      </c>
      <c r="E215" s="13">
        <f>E131+E149</f>
        <v>24.9</v>
      </c>
      <c r="F215" s="13">
        <f>F131+F149</f>
        <v>81.900000000000006</v>
      </c>
      <c r="G215" s="13">
        <f t="shared" si="44"/>
        <v>106.80000000000001</v>
      </c>
      <c r="H215" s="13">
        <f>H131+H149</f>
        <v>80.84</v>
      </c>
      <c r="I215" s="46">
        <f t="shared" si="45"/>
        <v>75.692883895131075</v>
      </c>
    </row>
    <row r="216" spans="1:9">
      <c r="A216" s="3">
        <v>10</v>
      </c>
      <c r="B216" s="2" t="s">
        <v>47</v>
      </c>
      <c r="C216" s="13">
        <f>C111+C187</f>
        <v>4107</v>
      </c>
      <c r="D216" s="13">
        <f>D186+D113</f>
        <v>4107</v>
      </c>
      <c r="E216" s="13">
        <f>E186+E113</f>
        <v>931.4</v>
      </c>
      <c r="F216" s="13">
        <f>F186+F113</f>
        <v>1050.5999999999999</v>
      </c>
      <c r="G216" s="13">
        <f t="shared" si="44"/>
        <v>1982</v>
      </c>
      <c r="H216" s="13">
        <f>H186+H113</f>
        <v>1932.3600000000001</v>
      </c>
      <c r="I216" s="46">
        <f t="shared" si="45"/>
        <v>97.495459132189708</v>
      </c>
    </row>
    <row r="217" spans="1:9">
      <c r="A217" s="3">
        <v>11</v>
      </c>
      <c r="B217" s="2" t="s">
        <v>244</v>
      </c>
      <c r="C217" s="13">
        <f>C132+C150+C175+C201+C124+C195</f>
        <v>5224</v>
      </c>
      <c r="D217" s="13">
        <f>D132+D150+D175+D201+D195+D124</f>
        <v>5224</v>
      </c>
      <c r="E217" s="13">
        <f>E132+E150+E175+E201+E195+E124</f>
        <v>1299</v>
      </c>
      <c r="F217" s="13">
        <f>F132+F150+F175+F201+F195+F124</f>
        <v>2730</v>
      </c>
      <c r="G217" s="13">
        <f t="shared" si="44"/>
        <v>4029</v>
      </c>
      <c r="H217" s="13">
        <f>H132+H150+H175+H201+H195+H124</f>
        <v>3170.14</v>
      </c>
      <c r="I217" s="46">
        <f t="shared" si="45"/>
        <v>78.683047902705383</v>
      </c>
    </row>
    <row r="218" spans="1:9">
      <c r="A218" s="3">
        <v>12</v>
      </c>
      <c r="B218" s="182" t="s">
        <v>255</v>
      </c>
      <c r="C218" s="13">
        <f>C183</f>
        <v>100</v>
      </c>
      <c r="D218" s="13">
        <f>C183</f>
        <v>100</v>
      </c>
      <c r="E218" s="13">
        <f>D183</f>
        <v>100</v>
      </c>
      <c r="F218" s="13">
        <v>0</v>
      </c>
      <c r="G218" s="13">
        <f t="shared" si="44"/>
        <v>100</v>
      </c>
      <c r="H218" s="13">
        <f>G183</f>
        <v>100</v>
      </c>
      <c r="I218" s="46">
        <f t="shared" si="45"/>
        <v>100</v>
      </c>
    </row>
    <row r="219" spans="1:9">
      <c r="A219" s="3">
        <v>13</v>
      </c>
      <c r="B219" s="1" t="s">
        <v>49</v>
      </c>
      <c r="C219" s="13">
        <f>C106+C133+C151+C176+C202</f>
        <v>-383.96</v>
      </c>
      <c r="D219" s="13">
        <f>D106+D176+D202+D133</f>
        <v>-383.96</v>
      </c>
      <c r="E219" s="13">
        <f>E106+E176+E202+E133</f>
        <v>-370.46</v>
      </c>
      <c r="F219" s="13">
        <f>F106+F176+F202+F133</f>
        <v>-4.5</v>
      </c>
      <c r="G219" s="13">
        <f t="shared" si="44"/>
        <v>-374.96</v>
      </c>
      <c r="H219" s="13">
        <f>H106+H176+H202+H133+H151</f>
        <v>-730.85</v>
      </c>
      <c r="I219" s="46">
        <f t="shared" si="45"/>
        <v>194.91412417324517</v>
      </c>
    </row>
    <row r="220" spans="1:9">
      <c r="A220" s="310"/>
      <c r="B220" s="25"/>
      <c r="C220" s="249"/>
      <c r="G220" s="249"/>
      <c r="H220" s="249"/>
      <c r="I220" s="111"/>
    </row>
    <row r="222" spans="1:9">
      <c r="A222" s="298"/>
      <c r="B222" s="299" t="s">
        <v>345</v>
      </c>
      <c r="C222" s="299"/>
      <c r="D222" s="299"/>
      <c r="E222" s="298"/>
      <c r="F222" s="298"/>
      <c r="G222" s="298"/>
    </row>
    <row r="223" spans="1:9">
      <c r="I223" t="s">
        <v>76</v>
      </c>
    </row>
    <row r="224" spans="1:9">
      <c r="A224" s="8" t="s">
        <v>36</v>
      </c>
      <c r="B224" s="52" t="s">
        <v>35</v>
      </c>
      <c r="C224" s="48" t="s">
        <v>71</v>
      </c>
      <c r="D224" s="48" t="s">
        <v>71</v>
      </c>
      <c r="E224" s="48" t="s">
        <v>71</v>
      </c>
      <c r="F224" s="48" t="s">
        <v>71</v>
      </c>
      <c r="G224" s="60" t="s">
        <v>71</v>
      </c>
      <c r="H224" s="290" t="s">
        <v>34</v>
      </c>
      <c r="I224" s="291"/>
    </row>
    <row r="225" spans="1:9" ht="15">
      <c r="A225" s="47" t="s">
        <v>32</v>
      </c>
      <c r="B225" s="53"/>
      <c r="C225" s="49" t="s">
        <v>77</v>
      </c>
      <c r="D225" s="49" t="s">
        <v>321</v>
      </c>
      <c r="E225" s="49" t="s">
        <v>86</v>
      </c>
      <c r="F225" s="49" t="s">
        <v>313</v>
      </c>
      <c r="G225" s="61" t="s">
        <v>314</v>
      </c>
      <c r="H225" s="292" t="s">
        <v>341</v>
      </c>
      <c r="I225" s="293" t="s">
        <v>33</v>
      </c>
    </row>
    <row r="226" spans="1:9">
      <c r="A226" s="55"/>
      <c r="B226" s="54"/>
      <c r="C226" s="50" t="s">
        <v>245</v>
      </c>
      <c r="D226" s="50" t="s">
        <v>245</v>
      </c>
      <c r="E226" s="50" t="s">
        <v>245</v>
      </c>
      <c r="F226" s="50" t="s">
        <v>245</v>
      </c>
      <c r="G226" s="62" t="s">
        <v>245</v>
      </c>
      <c r="H226" s="294">
        <v>2010</v>
      </c>
      <c r="I226" s="51"/>
    </row>
    <row r="227" spans="1:9">
      <c r="A227" s="6" t="s">
        <v>31</v>
      </c>
      <c r="B227" s="6" t="s">
        <v>30</v>
      </c>
      <c r="C227" s="277" t="s">
        <v>220</v>
      </c>
      <c r="D227" s="277" t="s">
        <v>221</v>
      </c>
      <c r="E227" s="277" t="s">
        <v>222</v>
      </c>
      <c r="F227" s="277" t="s">
        <v>223</v>
      </c>
      <c r="G227" s="282" t="s">
        <v>342</v>
      </c>
      <c r="H227" s="281">
        <v>6</v>
      </c>
      <c r="I227" s="281" t="s">
        <v>343</v>
      </c>
    </row>
    <row r="228" spans="1:9">
      <c r="A228" s="4">
        <v>1</v>
      </c>
      <c r="B228" s="16" t="s">
        <v>127</v>
      </c>
      <c r="C228" s="12">
        <f t="shared" ref="C228:H228" si="46">C229+C230+C231+C232+C233+C234+C235</f>
        <v>3880</v>
      </c>
      <c r="D228" s="12">
        <f>D229+D230+D231+D232+D233+D234+D235</f>
        <v>3880</v>
      </c>
      <c r="E228" s="12">
        <f>E229+E230+E231+E232+E233+E234+E235</f>
        <v>1217.43</v>
      </c>
      <c r="F228" s="12">
        <f>F229+F230+F231+F232+F233+F234+F235</f>
        <v>858.99999999999989</v>
      </c>
      <c r="G228" s="12">
        <f t="shared" si="46"/>
        <v>2076.4300000000003</v>
      </c>
      <c r="H228" s="12">
        <f t="shared" si="46"/>
        <v>1595.4799999999998</v>
      </c>
      <c r="I228" s="300">
        <f>H228/G228*100</f>
        <v>76.837649234503431</v>
      </c>
    </row>
    <row r="229" spans="1:9">
      <c r="A229" s="3"/>
      <c r="B229" s="9" t="s">
        <v>55</v>
      </c>
      <c r="C229" s="11">
        <v>390</v>
      </c>
      <c r="D229" s="11">
        <v>390</v>
      </c>
      <c r="E229" s="11">
        <v>3</v>
      </c>
      <c r="F229" s="11">
        <v>79</v>
      </c>
      <c r="G229" s="11">
        <f>E229+F229</f>
        <v>82</v>
      </c>
      <c r="H229" s="45">
        <v>5.08</v>
      </c>
      <c r="I229" s="301">
        <f>H229/G229*100</f>
        <v>6.1951219512195124</v>
      </c>
    </row>
    <row r="230" spans="1:9">
      <c r="A230" s="3"/>
      <c r="B230" s="9" t="s">
        <v>56</v>
      </c>
      <c r="C230" s="11">
        <v>2400</v>
      </c>
      <c r="D230" s="11">
        <v>2400</v>
      </c>
      <c r="E230" s="11">
        <v>778</v>
      </c>
      <c r="F230" s="11">
        <v>543</v>
      </c>
      <c r="G230" s="11">
        <f t="shared" ref="G230:G236" si="47">E230+F230</f>
        <v>1321</v>
      </c>
      <c r="H230" s="45">
        <v>1216.93</v>
      </c>
      <c r="I230" s="301">
        <f t="shared" ref="I230:I263" si="48">H230/G230*100</f>
        <v>92.121877365632102</v>
      </c>
    </row>
    <row r="231" spans="1:9">
      <c r="A231" s="3"/>
      <c r="B231" s="9" t="s">
        <v>128</v>
      </c>
      <c r="C231" s="11">
        <v>235</v>
      </c>
      <c r="D231" s="11">
        <v>235</v>
      </c>
      <c r="E231" s="11">
        <v>96.7</v>
      </c>
      <c r="F231" s="11">
        <v>50.3</v>
      </c>
      <c r="G231" s="11">
        <f t="shared" si="47"/>
        <v>147</v>
      </c>
      <c r="H231" s="45">
        <v>114.94</v>
      </c>
      <c r="I231" s="301">
        <f t="shared" si="48"/>
        <v>78.19047619047619</v>
      </c>
    </row>
    <row r="232" spans="1:9">
      <c r="A232" s="3"/>
      <c r="B232" s="9" t="s">
        <v>129</v>
      </c>
      <c r="C232" s="11">
        <v>390</v>
      </c>
      <c r="D232" s="11">
        <v>390</v>
      </c>
      <c r="E232" s="11">
        <v>173.73</v>
      </c>
      <c r="F232" s="11">
        <v>71.900000000000006</v>
      </c>
      <c r="G232" s="11">
        <f t="shared" si="47"/>
        <v>245.63</v>
      </c>
      <c r="H232" s="45">
        <v>89.36</v>
      </c>
      <c r="I232" s="301">
        <f t="shared" si="48"/>
        <v>36.379921019419456</v>
      </c>
    </row>
    <row r="233" spans="1:9">
      <c r="A233" s="3"/>
      <c r="B233" s="9" t="s">
        <v>130</v>
      </c>
      <c r="C233" s="11">
        <v>120</v>
      </c>
      <c r="D233" s="11">
        <v>120</v>
      </c>
      <c r="E233" s="11">
        <v>73</v>
      </c>
      <c r="F233" s="11">
        <v>31</v>
      </c>
      <c r="G233" s="11">
        <f t="shared" si="47"/>
        <v>104</v>
      </c>
      <c r="H233" s="45">
        <v>79.739999999999995</v>
      </c>
      <c r="I233" s="301">
        <f t="shared" si="48"/>
        <v>76.67307692307692</v>
      </c>
    </row>
    <row r="234" spans="1:9">
      <c r="A234" s="3"/>
      <c r="B234" s="9" t="s">
        <v>131</v>
      </c>
      <c r="C234" s="11">
        <v>210</v>
      </c>
      <c r="D234" s="11">
        <v>210</v>
      </c>
      <c r="E234" s="11">
        <v>88</v>
      </c>
      <c r="F234" s="11">
        <v>53</v>
      </c>
      <c r="G234" s="11">
        <f t="shared" si="47"/>
        <v>141</v>
      </c>
      <c r="H234" s="45">
        <v>79.849999999999994</v>
      </c>
      <c r="I234" s="301">
        <f t="shared" si="48"/>
        <v>56.631205673758863</v>
      </c>
    </row>
    <row r="235" spans="1:9">
      <c r="A235" s="3"/>
      <c r="B235" s="9" t="s">
        <v>132</v>
      </c>
      <c r="C235" s="11">
        <v>135</v>
      </c>
      <c r="D235" s="11">
        <v>135</v>
      </c>
      <c r="E235" s="11">
        <v>5</v>
      </c>
      <c r="F235" s="11">
        <v>30.8</v>
      </c>
      <c r="G235" s="11">
        <f t="shared" si="47"/>
        <v>35.799999999999997</v>
      </c>
      <c r="H235" s="45">
        <v>9.58</v>
      </c>
      <c r="I235" s="301">
        <f t="shared" si="48"/>
        <v>26.759776536312852</v>
      </c>
    </row>
    <row r="236" spans="1:9">
      <c r="A236" s="4">
        <v>2</v>
      </c>
      <c r="B236" s="16" t="s">
        <v>133</v>
      </c>
      <c r="C236" s="12">
        <v>6532</v>
      </c>
      <c r="D236" s="12">
        <v>6607.42</v>
      </c>
      <c r="E236" s="12">
        <v>1825.97</v>
      </c>
      <c r="F236" s="12">
        <v>1894.42</v>
      </c>
      <c r="G236" s="12">
        <f t="shared" si="47"/>
        <v>3720.3900000000003</v>
      </c>
      <c r="H236" s="12">
        <v>3685.39</v>
      </c>
      <c r="I236" s="301">
        <f t="shared" si="48"/>
        <v>99.059238413177098</v>
      </c>
    </row>
    <row r="237" spans="1:9">
      <c r="A237" s="23" t="s">
        <v>26</v>
      </c>
      <c r="B237" s="23" t="s">
        <v>25</v>
      </c>
      <c r="C237" s="24">
        <f t="shared" ref="C237:H237" si="49">C228+C236</f>
        <v>10412</v>
      </c>
      <c r="D237" s="24">
        <f>D228+D236</f>
        <v>10487.42</v>
      </c>
      <c r="E237" s="24">
        <f>E228+E236</f>
        <v>3043.4</v>
      </c>
      <c r="F237" s="24">
        <f>F228+F236</f>
        <v>2753.42</v>
      </c>
      <c r="G237" s="24">
        <f t="shared" si="49"/>
        <v>5796.8200000000006</v>
      </c>
      <c r="H237" s="24">
        <f t="shared" si="49"/>
        <v>5280.87</v>
      </c>
      <c r="I237" s="302">
        <f t="shared" si="48"/>
        <v>91.099430377344802</v>
      </c>
    </row>
    <row r="238" spans="1:9">
      <c r="A238" s="4">
        <v>1</v>
      </c>
      <c r="B238" s="16" t="s">
        <v>23</v>
      </c>
      <c r="C238" s="12">
        <f t="shared" ref="C238:H238" si="50">C239+C240</f>
        <v>634</v>
      </c>
      <c r="D238" s="12">
        <f>D239+D240</f>
        <v>684</v>
      </c>
      <c r="E238" s="12">
        <f>E239+E240</f>
        <v>200</v>
      </c>
      <c r="F238" s="12">
        <f>F239+F240</f>
        <v>203</v>
      </c>
      <c r="G238" s="12">
        <f t="shared" si="50"/>
        <v>403</v>
      </c>
      <c r="H238" s="12">
        <f t="shared" si="50"/>
        <v>285.47000000000003</v>
      </c>
      <c r="I238" s="300">
        <f t="shared" si="48"/>
        <v>70.836228287841195</v>
      </c>
    </row>
    <row r="239" spans="1:9">
      <c r="A239" s="4"/>
      <c r="B239" s="10" t="s">
        <v>37</v>
      </c>
      <c r="C239" s="59">
        <v>340</v>
      </c>
      <c r="D239" s="59">
        <v>340</v>
      </c>
      <c r="E239" s="59">
        <v>130</v>
      </c>
      <c r="F239" s="59">
        <v>76</v>
      </c>
      <c r="G239" s="11">
        <f>E239+F239</f>
        <v>206</v>
      </c>
      <c r="H239" s="45">
        <v>197.93</v>
      </c>
      <c r="I239" s="301">
        <f t="shared" si="48"/>
        <v>96.082524271844662</v>
      </c>
    </row>
    <row r="240" spans="1:9">
      <c r="A240" s="3"/>
      <c r="B240" s="10" t="s">
        <v>38</v>
      </c>
      <c r="C240" s="20">
        <v>294</v>
      </c>
      <c r="D240" s="20">
        <v>344</v>
      </c>
      <c r="E240" s="20">
        <v>70</v>
      </c>
      <c r="F240" s="20">
        <v>127</v>
      </c>
      <c r="G240" s="11">
        <f>E240+F240</f>
        <v>197</v>
      </c>
      <c r="H240" s="45">
        <v>87.54</v>
      </c>
      <c r="I240" s="301">
        <f t="shared" si="48"/>
        <v>44.436548223350258</v>
      </c>
    </row>
    <row r="241" spans="1:9">
      <c r="A241" s="3"/>
      <c r="B241" s="66" t="s">
        <v>92</v>
      </c>
      <c r="C241" s="65">
        <v>634</v>
      </c>
      <c r="D241" s="65">
        <v>684</v>
      </c>
      <c r="E241" s="65">
        <v>200</v>
      </c>
      <c r="F241" s="65">
        <v>203</v>
      </c>
      <c r="G241" s="63">
        <f>E241+F241</f>
        <v>403</v>
      </c>
      <c r="H241" s="64">
        <v>285.47000000000003</v>
      </c>
      <c r="I241" s="301">
        <f t="shared" si="48"/>
        <v>70.836228287841195</v>
      </c>
    </row>
    <row r="242" spans="1:9">
      <c r="A242" s="4">
        <v>2</v>
      </c>
      <c r="B242" s="16" t="s">
        <v>21</v>
      </c>
      <c r="C242" s="12">
        <f>C243+C244</f>
        <v>4760</v>
      </c>
      <c r="D242" s="12">
        <f>D243+D244+D245</f>
        <v>4760</v>
      </c>
      <c r="E242" s="12">
        <f>E243+E244+E245</f>
        <v>1386</v>
      </c>
      <c r="F242" s="12">
        <f>F243+F244+F245</f>
        <v>1127</v>
      </c>
      <c r="G242" s="12">
        <f>G243+G244</f>
        <v>2513</v>
      </c>
      <c r="H242" s="12">
        <f>H243+H244+H245</f>
        <v>2470.6299999999997</v>
      </c>
      <c r="I242" s="300">
        <f t="shared" si="48"/>
        <v>98.313967369677655</v>
      </c>
    </row>
    <row r="243" spans="1:9">
      <c r="A243" s="3"/>
      <c r="B243" s="10" t="s">
        <v>37</v>
      </c>
      <c r="C243" s="13">
        <v>4020</v>
      </c>
      <c r="D243" s="13">
        <v>4020</v>
      </c>
      <c r="E243" s="13">
        <v>1168</v>
      </c>
      <c r="F243" s="13">
        <v>960</v>
      </c>
      <c r="G243" s="11">
        <f>E243+F243</f>
        <v>2128</v>
      </c>
      <c r="H243" s="45">
        <v>2099.2399999999998</v>
      </c>
      <c r="I243" s="301">
        <f t="shared" si="48"/>
        <v>98.648496240601489</v>
      </c>
    </row>
    <row r="244" spans="1:9">
      <c r="A244" s="3"/>
      <c r="B244" s="10" t="s">
        <v>38</v>
      </c>
      <c r="C244" s="13">
        <v>740</v>
      </c>
      <c r="D244" s="13">
        <v>740</v>
      </c>
      <c r="E244" s="13">
        <v>218</v>
      </c>
      <c r="F244" s="13">
        <v>167</v>
      </c>
      <c r="G244" s="11">
        <f>E244+F244</f>
        <v>385</v>
      </c>
      <c r="H244" s="45">
        <v>377.43</v>
      </c>
      <c r="I244" s="301">
        <f t="shared" si="48"/>
        <v>98.033766233766244</v>
      </c>
    </row>
    <row r="245" spans="1:9">
      <c r="A245" s="3"/>
      <c r="B245" s="10" t="s">
        <v>48</v>
      </c>
      <c r="C245" s="13">
        <v>0</v>
      </c>
      <c r="D245" s="13">
        <v>0</v>
      </c>
      <c r="E245" s="13">
        <v>0</v>
      </c>
      <c r="F245" s="13">
        <v>0</v>
      </c>
      <c r="G245" s="13">
        <v>0</v>
      </c>
      <c r="H245" s="45">
        <v>-6.04</v>
      </c>
      <c r="I245" s="301">
        <v>0</v>
      </c>
    </row>
    <row r="246" spans="1:9">
      <c r="A246" s="3"/>
      <c r="B246" s="67" t="s">
        <v>96</v>
      </c>
      <c r="C246" s="68">
        <v>4760</v>
      </c>
      <c r="D246" s="68">
        <v>4760</v>
      </c>
      <c r="E246" s="68">
        <v>1386</v>
      </c>
      <c r="F246" s="68">
        <v>1127</v>
      </c>
      <c r="G246" s="68">
        <v>2513</v>
      </c>
      <c r="H246" s="64">
        <v>2470.63</v>
      </c>
      <c r="I246" s="301">
        <f t="shared" si="48"/>
        <v>98.313967369677684</v>
      </c>
    </row>
    <row r="247" spans="1:9">
      <c r="A247" s="4">
        <v>3</v>
      </c>
      <c r="B247" s="16" t="s">
        <v>18</v>
      </c>
      <c r="C247" s="12">
        <f t="shared" ref="C247:H247" si="51">C248+C249+C250</f>
        <v>4315</v>
      </c>
      <c r="D247" s="12">
        <f>D248+D249+D250</f>
        <v>4340.42</v>
      </c>
      <c r="E247" s="12">
        <f>E248+E249+E250</f>
        <v>1253.4000000000001</v>
      </c>
      <c r="F247" s="12">
        <f>F248+F249+F250</f>
        <v>1252.42</v>
      </c>
      <c r="G247" s="12">
        <f t="shared" si="51"/>
        <v>2505.8200000000002</v>
      </c>
      <c r="H247" s="12">
        <f t="shared" si="51"/>
        <v>2164.9700000000003</v>
      </c>
      <c r="I247" s="300">
        <f t="shared" si="48"/>
        <v>86.397666233009559</v>
      </c>
    </row>
    <row r="248" spans="1:9">
      <c r="A248" s="3"/>
      <c r="B248" s="10" t="s">
        <v>37</v>
      </c>
      <c r="C248" s="13">
        <v>2313.5</v>
      </c>
      <c r="D248" s="13">
        <v>2313.5</v>
      </c>
      <c r="E248" s="13">
        <v>714.55</v>
      </c>
      <c r="F248" s="13">
        <v>573.35</v>
      </c>
      <c r="G248" s="11">
        <f t="shared" ref="G248:G256" si="52">E248+F248</f>
        <v>1287.9000000000001</v>
      </c>
      <c r="H248" s="45">
        <v>1141.56</v>
      </c>
      <c r="I248" s="301">
        <f t="shared" si="48"/>
        <v>88.637316561844841</v>
      </c>
    </row>
    <row r="249" spans="1:9">
      <c r="A249" s="3"/>
      <c r="B249" s="10" t="s">
        <v>38</v>
      </c>
      <c r="C249" s="13">
        <v>2003.6</v>
      </c>
      <c r="D249" s="13">
        <v>2029.02</v>
      </c>
      <c r="E249" s="13">
        <v>540.95000000000005</v>
      </c>
      <c r="F249" s="13">
        <v>679.07</v>
      </c>
      <c r="G249" s="11">
        <f t="shared" si="52"/>
        <v>1220.02</v>
      </c>
      <c r="H249" s="45">
        <v>1024.6300000000001</v>
      </c>
      <c r="I249" s="301">
        <f t="shared" si="48"/>
        <v>83.984688775593852</v>
      </c>
    </row>
    <row r="250" spans="1:9">
      <c r="A250" s="3"/>
      <c r="B250" s="10" t="s">
        <v>48</v>
      </c>
      <c r="C250" s="13">
        <v>-2.1</v>
      </c>
      <c r="D250" s="13">
        <v>-2.1</v>
      </c>
      <c r="E250" s="13">
        <v>-2.1</v>
      </c>
      <c r="F250" s="13">
        <v>0</v>
      </c>
      <c r="G250" s="11">
        <f t="shared" si="52"/>
        <v>-2.1</v>
      </c>
      <c r="H250" s="45">
        <v>-1.22</v>
      </c>
      <c r="I250" s="301">
        <v>0</v>
      </c>
    </row>
    <row r="251" spans="1:9">
      <c r="A251" s="3"/>
      <c r="B251" s="67" t="s">
        <v>103</v>
      </c>
      <c r="C251" s="68">
        <v>2160</v>
      </c>
      <c r="D251" s="68">
        <v>2160</v>
      </c>
      <c r="E251" s="68">
        <v>631.4</v>
      </c>
      <c r="F251" s="68">
        <v>549.20000000000005</v>
      </c>
      <c r="G251" s="63">
        <f t="shared" si="52"/>
        <v>1180.5999999999999</v>
      </c>
      <c r="H251" s="64">
        <v>1016.36</v>
      </c>
      <c r="I251" s="301">
        <f t="shared" si="48"/>
        <v>86.088429612061674</v>
      </c>
    </row>
    <row r="252" spans="1:9">
      <c r="A252" s="3"/>
      <c r="B252" s="67" t="s">
        <v>104</v>
      </c>
      <c r="C252" s="68">
        <v>435</v>
      </c>
      <c r="D252" s="68">
        <v>435</v>
      </c>
      <c r="E252" s="68">
        <v>122</v>
      </c>
      <c r="F252" s="68">
        <v>98</v>
      </c>
      <c r="G252" s="63">
        <f t="shared" si="52"/>
        <v>220</v>
      </c>
      <c r="H252" s="64">
        <v>156.4</v>
      </c>
      <c r="I252" s="301">
        <f t="shared" si="48"/>
        <v>71.090909090909093</v>
      </c>
    </row>
    <row r="253" spans="1:9">
      <c r="A253" s="3"/>
      <c r="B253" s="67" t="s">
        <v>105</v>
      </c>
      <c r="C253" s="68">
        <v>1720</v>
      </c>
      <c r="D253" s="68">
        <v>1720</v>
      </c>
      <c r="E253" s="68">
        <v>500</v>
      </c>
      <c r="F253" s="68">
        <v>579.79999999999995</v>
      </c>
      <c r="G253" s="63">
        <f t="shared" si="52"/>
        <v>1079.8</v>
      </c>
      <c r="H253" s="64">
        <v>992.21</v>
      </c>
      <c r="I253" s="301">
        <f t="shared" si="48"/>
        <v>91.888312650490846</v>
      </c>
    </row>
    <row r="254" spans="1:9">
      <c r="A254" s="4">
        <v>4</v>
      </c>
      <c r="B254" s="16" t="s">
        <v>17</v>
      </c>
      <c r="C254" s="12">
        <f t="shared" ref="C254:H254" si="53">C255+C256</f>
        <v>703</v>
      </c>
      <c r="D254" s="12">
        <f>D255+D256</f>
        <v>703</v>
      </c>
      <c r="E254" s="12">
        <f>E255+E256</f>
        <v>204</v>
      </c>
      <c r="F254" s="12">
        <f>F255+F256</f>
        <v>171</v>
      </c>
      <c r="G254" s="12">
        <f t="shared" si="53"/>
        <v>375</v>
      </c>
      <c r="H254" s="12">
        <f t="shared" si="53"/>
        <v>332.82</v>
      </c>
      <c r="I254" s="300">
        <f t="shared" si="48"/>
        <v>88.751999999999995</v>
      </c>
    </row>
    <row r="255" spans="1:9">
      <c r="A255" s="3"/>
      <c r="B255" s="10" t="s">
        <v>37</v>
      </c>
      <c r="C255" s="13">
        <v>289</v>
      </c>
      <c r="D255" s="13">
        <v>289</v>
      </c>
      <c r="E255" s="13">
        <v>85</v>
      </c>
      <c r="F255" s="13">
        <v>69</v>
      </c>
      <c r="G255" s="13">
        <f t="shared" si="52"/>
        <v>154</v>
      </c>
      <c r="H255" s="45">
        <v>145.19</v>
      </c>
      <c r="I255" s="301">
        <f t="shared" si="48"/>
        <v>94.279220779220779</v>
      </c>
    </row>
    <row r="256" spans="1:9">
      <c r="A256" s="3"/>
      <c r="B256" s="10" t="s">
        <v>38</v>
      </c>
      <c r="C256" s="13">
        <v>414</v>
      </c>
      <c r="D256" s="13">
        <v>414</v>
      </c>
      <c r="E256" s="13">
        <v>119</v>
      </c>
      <c r="F256" s="13">
        <v>102</v>
      </c>
      <c r="G256" s="13">
        <f t="shared" si="52"/>
        <v>221</v>
      </c>
      <c r="H256" s="45">
        <v>187.63</v>
      </c>
      <c r="I256" s="301">
        <f t="shared" si="48"/>
        <v>84.90045248868779</v>
      </c>
    </row>
    <row r="257" spans="1:9">
      <c r="A257" s="3"/>
      <c r="B257" s="67" t="s">
        <v>110</v>
      </c>
      <c r="C257" s="68">
        <v>703</v>
      </c>
      <c r="D257" s="68">
        <v>703</v>
      </c>
      <c r="E257" s="68">
        <v>204</v>
      </c>
      <c r="F257" s="68">
        <v>171</v>
      </c>
      <c r="G257" s="68">
        <v>375</v>
      </c>
      <c r="H257" s="64">
        <v>332.82</v>
      </c>
      <c r="I257" s="301">
        <f t="shared" si="48"/>
        <v>88.751999999999995</v>
      </c>
    </row>
    <row r="258" spans="1:9">
      <c r="A258" s="23" t="s">
        <v>10</v>
      </c>
      <c r="B258" s="23" t="s">
        <v>9</v>
      </c>
      <c r="C258" s="24">
        <f t="shared" ref="C258:H258" si="54">C238+C242+C247+C254</f>
        <v>10412</v>
      </c>
      <c r="D258" s="24">
        <f t="shared" si="54"/>
        <v>10487.42</v>
      </c>
      <c r="E258" s="24">
        <f t="shared" si="54"/>
        <v>3043.4</v>
      </c>
      <c r="F258" s="24">
        <f t="shared" si="54"/>
        <v>2753.42</v>
      </c>
      <c r="G258" s="24">
        <f t="shared" si="54"/>
        <v>5796.82</v>
      </c>
      <c r="H258" s="24">
        <f t="shared" si="54"/>
        <v>5253.8899999999994</v>
      </c>
      <c r="I258" s="302">
        <f t="shared" si="48"/>
        <v>90.634002780835004</v>
      </c>
    </row>
    <row r="259" spans="1:9">
      <c r="A259" s="4" t="s">
        <v>8</v>
      </c>
      <c r="B259" s="4" t="s">
        <v>7</v>
      </c>
      <c r="C259" s="15">
        <f t="shared" ref="C259:H259" si="55">C237-C258</f>
        <v>0</v>
      </c>
      <c r="D259" s="15">
        <f t="shared" si="55"/>
        <v>0</v>
      </c>
      <c r="E259" s="15">
        <f t="shared" si="55"/>
        <v>0</v>
      </c>
      <c r="F259" s="15">
        <f t="shared" si="55"/>
        <v>0</v>
      </c>
      <c r="G259" s="15">
        <f t="shared" si="55"/>
        <v>0</v>
      </c>
      <c r="H259" s="15">
        <f t="shared" si="55"/>
        <v>26.980000000000473</v>
      </c>
      <c r="I259" s="301">
        <v>0</v>
      </c>
    </row>
    <row r="260" spans="1:9">
      <c r="A260" s="23" t="s">
        <v>70</v>
      </c>
      <c r="B260" s="23" t="s">
        <v>69</v>
      </c>
      <c r="C260" s="24">
        <f t="shared" ref="C260:H260" si="56">C261+C262+C263</f>
        <v>10412</v>
      </c>
      <c r="D260" s="24">
        <f t="shared" si="56"/>
        <v>10487.42</v>
      </c>
      <c r="E260" s="24">
        <f t="shared" si="56"/>
        <v>3043.4</v>
      </c>
      <c r="F260" s="24">
        <f t="shared" si="56"/>
        <v>2753.42</v>
      </c>
      <c r="G260" s="24">
        <f t="shared" si="56"/>
        <v>5796.82</v>
      </c>
      <c r="H260" s="24">
        <f t="shared" si="56"/>
        <v>5253.8899999999994</v>
      </c>
      <c r="I260" s="302">
        <f t="shared" si="48"/>
        <v>90.634002780835004</v>
      </c>
    </row>
    <row r="261" spans="1:9">
      <c r="A261" s="3">
        <v>1</v>
      </c>
      <c r="B261" s="182" t="s">
        <v>37</v>
      </c>
      <c r="C261" s="15">
        <f t="shared" ref="C261:H261" si="57">C243+C248+C255+C239</f>
        <v>6962.5</v>
      </c>
      <c r="D261" s="15">
        <f t="shared" si="57"/>
        <v>6962.5</v>
      </c>
      <c r="E261" s="15">
        <f t="shared" si="57"/>
        <v>2097.5500000000002</v>
      </c>
      <c r="F261" s="15">
        <f t="shared" si="57"/>
        <v>1678.35</v>
      </c>
      <c r="G261" s="15">
        <f t="shared" si="57"/>
        <v>3775.9</v>
      </c>
      <c r="H261" s="15">
        <f t="shared" si="57"/>
        <v>3583.9199999999996</v>
      </c>
      <c r="I261" s="301">
        <f t="shared" si="48"/>
        <v>94.915649249185606</v>
      </c>
    </row>
    <row r="262" spans="1:9">
      <c r="A262" s="3">
        <v>2</v>
      </c>
      <c r="B262" s="2" t="s">
        <v>5</v>
      </c>
      <c r="C262" s="15">
        <f t="shared" ref="C262:H262" si="58">C240+C244+C249+C256</f>
        <v>3451.6</v>
      </c>
      <c r="D262" s="15">
        <f t="shared" si="58"/>
        <v>3527.02</v>
      </c>
      <c r="E262" s="15">
        <f t="shared" si="58"/>
        <v>947.95</v>
      </c>
      <c r="F262" s="15">
        <f t="shared" si="58"/>
        <v>1075.0700000000002</v>
      </c>
      <c r="G262" s="15">
        <f t="shared" si="58"/>
        <v>2023.02</v>
      </c>
      <c r="H262" s="15">
        <f t="shared" si="58"/>
        <v>1677.23</v>
      </c>
      <c r="I262" s="301">
        <f t="shared" si="48"/>
        <v>82.907237694140449</v>
      </c>
    </row>
    <row r="263" spans="1:9">
      <c r="A263" s="3">
        <v>3</v>
      </c>
      <c r="B263" s="182" t="s">
        <v>49</v>
      </c>
      <c r="C263" s="15">
        <f t="shared" ref="C263:H263" si="59">C245+C250</f>
        <v>-2.1</v>
      </c>
      <c r="D263" s="15">
        <f t="shared" si="59"/>
        <v>-2.1</v>
      </c>
      <c r="E263" s="15">
        <f t="shared" si="59"/>
        <v>-2.1</v>
      </c>
      <c r="F263" s="15">
        <f t="shared" si="59"/>
        <v>0</v>
      </c>
      <c r="G263" s="15">
        <f t="shared" si="59"/>
        <v>-2.1</v>
      </c>
      <c r="H263" s="15">
        <f t="shared" si="59"/>
        <v>-7.26</v>
      </c>
      <c r="I263" s="301">
        <f t="shared" si="48"/>
        <v>345.71428571428567</v>
      </c>
    </row>
    <row r="265" spans="1:9">
      <c r="A265" s="298"/>
      <c r="B265" s="299" t="s">
        <v>346</v>
      </c>
      <c r="C265" s="299"/>
      <c r="D265" s="299"/>
      <c r="E265" s="298"/>
      <c r="F265" s="298"/>
      <c r="G265" s="298"/>
    </row>
    <row r="266" spans="1:9">
      <c r="I266" t="s">
        <v>76</v>
      </c>
    </row>
    <row r="267" spans="1:9">
      <c r="A267" s="8" t="s">
        <v>36</v>
      </c>
      <c r="B267" s="52" t="s">
        <v>35</v>
      </c>
      <c r="C267" s="48" t="s">
        <v>71</v>
      </c>
      <c r="D267" s="48" t="s">
        <v>71</v>
      </c>
      <c r="E267" s="48" t="s">
        <v>71</v>
      </c>
      <c r="F267" s="48" t="s">
        <v>71</v>
      </c>
      <c r="G267" s="60" t="s">
        <v>71</v>
      </c>
      <c r="H267" s="290" t="s">
        <v>34</v>
      </c>
      <c r="I267" s="291"/>
    </row>
    <row r="268" spans="1:9" ht="15">
      <c r="A268" s="47" t="s">
        <v>32</v>
      </c>
      <c r="B268" s="53"/>
      <c r="C268" s="49" t="s">
        <v>77</v>
      </c>
      <c r="D268" s="49" t="s">
        <v>321</v>
      </c>
      <c r="E268" s="49" t="s">
        <v>86</v>
      </c>
      <c r="F268" s="49" t="s">
        <v>313</v>
      </c>
      <c r="G268" s="61" t="s">
        <v>314</v>
      </c>
      <c r="H268" s="292" t="s">
        <v>341</v>
      </c>
      <c r="I268" s="293" t="s">
        <v>33</v>
      </c>
    </row>
    <row r="269" spans="1:9">
      <c r="A269" s="55"/>
      <c r="B269" s="54"/>
      <c r="C269" s="50" t="s">
        <v>245</v>
      </c>
      <c r="D269" s="50" t="s">
        <v>245</v>
      </c>
      <c r="E269" s="50" t="s">
        <v>245</v>
      </c>
      <c r="F269" s="50" t="s">
        <v>245</v>
      </c>
      <c r="G269" s="62" t="s">
        <v>245</v>
      </c>
      <c r="H269" s="294">
        <v>2010</v>
      </c>
      <c r="I269" s="51"/>
    </row>
    <row r="270" spans="1:9">
      <c r="A270" s="6" t="s">
        <v>31</v>
      </c>
      <c r="B270" s="6" t="s">
        <v>30</v>
      </c>
      <c r="C270" s="277" t="s">
        <v>220</v>
      </c>
      <c r="D270" s="277" t="s">
        <v>221</v>
      </c>
      <c r="E270" s="277" t="s">
        <v>222</v>
      </c>
      <c r="F270" s="277" t="s">
        <v>223</v>
      </c>
      <c r="G270" s="282" t="s">
        <v>342</v>
      </c>
      <c r="H270" s="281">
        <v>6</v>
      </c>
      <c r="I270" s="281" t="s">
        <v>343</v>
      </c>
    </row>
    <row r="271" spans="1:9">
      <c r="A271" s="4">
        <v>1</v>
      </c>
      <c r="B271" s="16" t="s">
        <v>127</v>
      </c>
      <c r="C271" s="12">
        <f t="shared" ref="C271:H271" si="60">C272+C274+C275+C276+C277+C278+C281+C273+C279+C280</f>
        <v>4205.34</v>
      </c>
      <c r="D271" s="12">
        <f t="shared" si="60"/>
        <v>4205.34</v>
      </c>
      <c r="E271" s="12">
        <f t="shared" si="60"/>
        <v>1332.6999999999998</v>
      </c>
      <c r="F271" s="12">
        <f t="shared" si="60"/>
        <v>1229.1599999999999</v>
      </c>
      <c r="G271" s="12">
        <f t="shared" si="60"/>
        <v>2561.8599999999997</v>
      </c>
      <c r="H271" s="12">
        <f t="shared" si="60"/>
        <v>1897.8900000000003</v>
      </c>
      <c r="I271" s="300">
        <f>H271/G271*100</f>
        <v>74.082502556736145</v>
      </c>
    </row>
    <row r="272" spans="1:9">
      <c r="A272" s="3"/>
      <c r="B272" s="9" t="s">
        <v>55</v>
      </c>
      <c r="C272" s="11">
        <v>835.54</v>
      </c>
      <c r="D272" s="11">
        <v>835.54</v>
      </c>
      <c r="E272" s="11">
        <v>254.5</v>
      </c>
      <c r="F272" s="11">
        <v>232.76</v>
      </c>
      <c r="G272" s="13">
        <f t="shared" ref="G272:G281" si="61">E272+F272</f>
        <v>487.26</v>
      </c>
      <c r="H272" s="45">
        <v>314.82</v>
      </c>
      <c r="I272" s="301">
        <f>H272/G272*100</f>
        <v>64.610269671222753</v>
      </c>
    </row>
    <row r="273" spans="1:9">
      <c r="A273" s="3"/>
      <c r="B273" s="9" t="s">
        <v>135</v>
      </c>
      <c r="C273" s="11">
        <v>250</v>
      </c>
      <c r="D273" s="11">
        <v>250</v>
      </c>
      <c r="E273" s="11">
        <v>65.099999999999994</v>
      </c>
      <c r="F273" s="11">
        <v>64</v>
      </c>
      <c r="G273" s="13">
        <f t="shared" si="61"/>
        <v>129.1</v>
      </c>
      <c r="H273" s="45">
        <v>84.98</v>
      </c>
      <c r="I273" s="301">
        <f t="shared" ref="I273:I292" si="62">H273/G273*100</f>
        <v>65.824941905499628</v>
      </c>
    </row>
    <row r="274" spans="1:9">
      <c r="A274" s="3"/>
      <c r="B274" s="9" t="s">
        <v>136</v>
      </c>
      <c r="C274" s="11">
        <v>105.8</v>
      </c>
      <c r="D274" s="11">
        <v>105.8</v>
      </c>
      <c r="E274" s="11">
        <v>40.700000000000003</v>
      </c>
      <c r="F274" s="11">
        <v>34.200000000000003</v>
      </c>
      <c r="G274" s="13">
        <f t="shared" si="61"/>
        <v>74.900000000000006</v>
      </c>
      <c r="H274" s="45">
        <v>60.36</v>
      </c>
      <c r="I274" s="301">
        <f t="shared" si="62"/>
        <v>80.587449933244315</v>
      </c>
    </row>
    <row r="275" spans="1:9">
      <c r="A275" s="3"/>
      <c r="B275" s="9" t="s">
        <v>137</v>
      </c>
      <c r="C275" s="11">
        <v>2455.5</v>
      </c>
      <c r="D275" s="11">
        <v>2455.5</v>
      </c>
      <c r="E275" s="11">
        <v>784.4</v>
      </c>
      <c r="F275" s="11">
        <v>747.1</v>
      </c>
      <c r="G275" s="13">
        <f t="shared" si="61"/>
        <v>1531.5</v>
      </c>
      <c r="H275" s="45">
        <v>1250.04</v>
      </c>
      <c r="I275" s="301">
        <f t="shared" si="62"/>
        <v>81.62193927522037</v>
      </c>
    </row>
    <row r="276" spans="1:9">
      <c r="A276" s="3"/>
      <c r="B276" s="9" t="s">
        <v>138</v>
      </c>
      <c r="C276" s="11">
        <v>40</v>
      </c>
      <c r="D276" s="11">
        <v>40</v>
      </c>
      <c r="E276" s="11">
        <v>12</v>
      </c>
      <c r="F276" s="11">
        <v>11</v>
      </c>
      <c r="G276" s="13">
        <f t="shared" si="61"/>
        <v>23</v>
      </c>
      <c r="H276" s="45">
        <v>7.38</v>
      </c>
      <c r="I276" s="301">
        <f t="shared" si="62"/>
        <v>32.086956521739133</v>
      </c>
    </row>
    <row r="277" spans="1:9">
      <c r="A277" s="3"/>
      <c r="B277" s="9" t="s">
        <v>139</v>
      </c>
      <c r="C277" s="11">
        <v>10</v>
      </c>
      <c r="D277" s="11">
        <v>10</v>
      </c>
      <c r="E277" s="11">
        <v>2</v>
      </c>
      <c r="F277" s="11">
        <v>2</v>
      </c>
      <c r="G277" s="13">
        <f t="shared" si="61"/>
        <v>4</v>
      </c>
      <c r="H277" s="45">
        <v>0.7</v>
      </c>
      <c r="I277" s="301">
        <f t="shared" si="62"/>
        <v>17.5</v>
      </c>
    </row>
    <row r="278" spans="1:9">
      <c r="A278" s="3"/>
      <c r="B278" s="9" t="s">
        <v>140</v>
      </c>
      <c r="C278" s="11">
        <v>8</v>
      </c>
      <c r="D278" s="11">
        <v>8</v>
      </c>
      <c r="E278" s="11">
        <v>1.9</v>
      </c>
      <c r="F278" s="11">
        <v>1</v>
      </c>
      <c r="G278" s="13">
        <f t="shared" si="61"/>
        <v>2.9</v>
      </c>
      <c r="H278" s="45">
        <v>2.39</v>
      </c>
      <c r="I278" s="301">
        <f t="shared" si="62"/>
        <v>82.413793103448285</v>
      </c>
    </row>
    <row r="279" spans="1:9">
      <c r="A279" s="3"/>
      <c r="B279" s="9" t="s">
        <v>130</v>
      </c>
      <c r="C279" s="11">
        <v>237</v>
      </c>
      <c r="D279" s="11">
        <v>237</v>
      </c>
      <c r="E279" s="11">
        <v>83.5</v>
      </c>
      <c r="F279" s="11">
        <v>68.5</v>
      </c>
      <c r="G279" s="13">
        <f t="shared" si="61"/>
        <v>152</v>
      </c>
      <c r="H279" s="45">
        <v>112.78</v>
      </c>
      <c r="I279" s="301">
        <f t="shared" si="62"/>
        <v>74.19736842105263</v>
      </c>
    </row>
    <row r="280" spans="1:9">
      <c r="A280" s="3"/>
      <c r="B280" s="9" t="s">
        <v>141</v>
      </c>
      <c r="C280" s="11">
        <v>1</v>
      </c>
      <c r="D280" s="11">
        <v>1</v>
      </c>
      <c r="E280" s="11">
        <v>1</v>
      </c>
      <c r="F280" s="11">
        <v>0</v>
      </c>
      <c r="G280" s="13">
        <f t="shared" si="61"/>
        <v>1</v>
      </c>
      <c r="H280" s="45">
        <v>0</v>
      </c>
      <c r="I280" s="301">
        <f t="shared" si="62"/>
        <v>0</v>
      </c>
    </row>
    <row r="281" spans="1:9">
      <c r="A281" s="3"/>
      <c r="B281" s="9" t="s">
        <v>132</v>
      </c>
      <c r="C281" s="11">
        <v>262.5</v>
      </c>
      <c r="D281" s="11">
        <v>262.5</v>
      </c>
      <c r="E281" s="11">
        <v>87.6</v>
      </c>
      <c r="F281" s="11">
        <v>68.599999999999994</v>
      </c>
      <c r="G281" s="13">
        <f t="shared" si="61"/>
        <v>156.19999999999999</v>
      </c>
      <c r="H281" s="45">
        <v>64.44</v>
      </c>
      <c r="I281" s="301">
        <f t="shared" si="62"/>
        <v>41.254801536491684</v>
      </c>
    </row>
    <row r="282" spans="1:9">
      <c r="A282" s="4">
        <v>2</v>
      </c>
      <c r="B282" s="16" t="s">
        <v>142</v>
      </c>
      <c r="C282" s="12">
        <v>3</v>
      </c>
      <c r="D282" s="12">
        <v>3</v>
      </c>
      <c r="E282" s="12">
        <v>2</v>
      </c>
      <c r="F282" s="12">
        <v>1</v>
      </c>
      <c r="G282" s="12">
        <v>3</v>
      </c>
      <c r="H282" s="12">
        <v>0</v>
      </c>
      <c r="I282" s="301">
        <f t="shared" si="62"/>
        <v>0</v>
      </c>
    </row>
    <row r="283" spans="1:9">
      <c r="A283" s="23" t="s">
        <v>26</v>
      </c>
      <c r="B283" s="23" t="s">
        <v>25</v>
      </c>
      <c r="C283" s="24">
        <f t="shared" ref="C283:H283" si="63">C271+C282</f>
        <v>4208.34</v>
      </c>
      <c r="D283" s="24">
        <f t="shared" si="63"/>
        <v>4208.34</v>
      </c>
      <c r="E283" s="24">
        <f t="shared" si="63"/>
        <v>1334.6999999999998</v>
      </c>
      <c r="F283" s="24">
        <f t="shared" si="63"/>
        <v>1230.1599999999999</v>
      </c>
      <c r="G283" s="24">
        <f t="shared" si="63"/>
        <v>2564.8599999999997</v>
      </c>
      <c r="H283" s="24">
        <f t="shared" si="63"/>
        <v>1897.8900000000003</v>
      </c>
      <c r="I283" s="302">
        <f t="shared" si="62"/>
        <v>73.995851625429864</v>
      </c>
    </row>
    <row r="284" spans="1:9">
      <c r="A284" s="4">
        <v>1</v>
      </c>
      <c r="B284" s="16" t="s">
        <v>20</v>
      </c>
      <c r="C284" s="12">
        <f t="shared" ref="C284:H284" si="64">C285+C286+C287</f>
        <v>4208.34</v>
      </c>
      <c r="D284" s="12">
        <f t="shared" si="64"/>
        <v>4208.34</v>
      </c>
      <c r="E284" s="12">
        <f t="shared" si="64"/>
        <v>1334.7</v>
      </c>
      <c r="F284" s="12">
        <f t="shared" si="64"/>
        <v>1230.1600000000001</v>
      </c>
      <c r="G284" s="12">
        <f t="shared" si="64"/>
        <v>2564.86</v>
      </c>
      <c r="H284" s="12">
        <f t="shared" si="64"/>
        <v>1681.8700000000001</v>
      </c>
      <c r="I284" s="301">
        <f t="shared" si="62"/>
        <v>65.573559570502866</v>
      </c>
    </row>
    <row r="285" spans="1:9">
      <c r="A285" s="3"/>
      <c r="B285" s="10" t="s">
        <v>37</v>
      </c>
      <c r="C285" s="13">
        <v>281.04000000000002</v>
      </c>
      <c r="D285" s="13">
        <v>281.04000000000002</v>
      </c>
      <c r="E285" s="13">
        <v>82.89</v>
      </c>
      <c r="F285" s="13">
        <v>74.39</v>
      </c>
      <c r="G285" s="13">
        <f t="shared" ref="G285:G291" si="65">E285+F285</f>
        <v>157.28</v>
      </c>
      <c r="H285" s="45">
        <v>59.66</v>
      </c>
      <c r="I285" s="301">
        <f t="shared" si="62"/>
        <v>37.932349949135293</v>
      </c>
    </row>
    <row r="286" spans="1:9">
      <c r="A286" s="3"/>
      <c r="B286" s="10" t="s">
        <v>38</v>
      </c>
      <c r="C286" s="13">
        <v>3861.3</v>
      </c>
      <c r="D286" s="13">
        <v>3861.3</v>
      </c>
      <c r="E286" s="13">
        <v>1235.31</v>
      </c>
      <c r="F286" s="13">
        <v>1139.27</v>
      </c>
      <c r="G286" s="13">
        <f t="shared" si="65"/>
        <v>2374.58</v>
      </c>
      <c r="H286" s="45">
        <v>1608.04</v>
      </c>
      <c r="I286" s="301">
        <f t="shared" si="62"/>
        <v>67.718922925317315</v>
      </c>
    </row>
    <row r="287" spans="1:9">
      <c r="A287" s="3"/>
      <c r="B287" s="10" t="s">
        <v>39</v>
      </c>
      <c r="C287" s="13">
        <v>66</v>
      </c>
      <c r="D287" s="13">
        <v>66</v>
      </c>
      <c r="E287" s="13">
        <v>16.5</v>
      </c>
      <c r="F287" s="13">
        <v>16.5</v>
      </c>
      <c r="G287" s="13">
        <f t="shared" si="65"/>
        <v>33</v>
      </c>
      <c r="H287" s="45">
        <v>14.17</v>
      </c>
      <c r="I287" s="301">
        <f t="shared" si="62"/>
        <v>42.939393939393938</v>
      </c>
    </row>
    <row r="288" spans="1:9">
      <c r="A288" s="3"/>
      <c r="B288" s="67" t="s">
        <v>98</v>
      </c>
      <c r="C288" s="68">
        <v>1853</v>
      </c>
      <c r="D288" s="68">
        <v>1853</v>
      </c>
      <c r="E288" s="68">
        <v>608</v>
      </c>
      <c r="F288" s="68">
        <v>585</v>
      </c>
      <c r="G288" s="68">
        <f t="shared" si="65"/>
        <v>1193</v>
      </c>
      <c r="H288" s="64">
        <v>916.64</v>
      </c>
      <c r="I288" s="301">
        <f t="shared" si="62"/>
        <v>76.834870075440065</v>
      </c>
    </row>
    <row r="289" spans="1:9">
      <c r="A289" s="3"/>
      <c r="B289" s="67" t="s">
        <v>143</v>
      </c>
      <c r="C289" s="68">
        <v>265.2</v>
      </c>
      <c r="D289" s="68">
        <v>265.2</v>
      </c>
      <c r="E289" s="68">
        <v>96.8</v>
      </c>
      <c r="F289" s="68">
        <v>71.3</v>
      </c>
      <c r="G289" s="68">
        <f t="shared" si="65"/>
        <v>168.1</v>
      </c>
      <c r="H289" s="64">
        <v>68.34</v>
      </c>
      <c r="I289" s="301">
        <f t="shared" si="62"/>
        <v>40.654372397382517</v>
      </c>
    </row>
    <row r="290" spans="1:9">
      <c r="A290" s="3"/>
      <c r="B290" s="67" t="s">
        <v>100</v>
      </c>
      <c r="C290" s="68">
        <v>2000.14</v>
      </c>
      <c r="D290" s="68">
        <v>2000.14</v>
      </c>
      <c r="E290" s="68">
        <v>600.9</v>
      </c>
      <c r="F290" s="68">
        <v>546.86</v>
      </c>
      <c r="G290" s="68">
        <f t="shared" si="65"/>
        <v>1147.76</v>
      </c>
      <c r="H290" s="64">
        <v>661.99</v>
      </c>
      <c r="I290" s="301">
        <f t="shared" si="62"/>
        <v>57.676691991357075</v>
      </c>
    </row>
    <row r="291" spans="1:9">
      <c r="A291" s="3"/>
      <c r="B291" s="67" t="s">
        <v>101</v>
      </c>
      <c r="C291" s="68">
        <v>90</v>
      </c>
      <c r="D291" s="68">
        <v>90</v>
      </c>
      <c r="E291" s="68">
        <v>29</v>
      </c>
      <c r="F291" s="68">
        <v>27</v>
      </c>
      <c r="G291" s="68">
        <f t="shared" si="65"/>
        <v>56</v>
      </c>
      <c r="H291" s="64">
        <v>34.9</v>
      </c>
      <c r="I291" s="301">
        <f t="shared" si="62"/>
        <v>62.321428571428569</v>
      </c>
    </row>
    <row r="292" spans="1:9">
      <c r="A292" s="23" t="s">
        <v>10</v>
      </c>
      <c r="B292" s="23" t="s">
        <v>9</v>
      </c>
      <c r="C292" s="24">
        <f t="shared" ref="C292:H292" si="66">C284</f>
        <v>4208.34</v>
      </c>
      <c r="D292" s="24">
        <f t="shared" si="66"/>
        <v>4208.34</v>
      </c>
      <c r="E292" s="24">
        <f t="shared" si="66"/>
        <v>1334.7</v>
      </c>
      <c r="F292" s="24">
        <f t="shared" si="66"/>
        <v>1230.1600000000001</v>
      </c>
      <c r="G292" s="24">
        <f t="shared" si="66"/>
        <v>2564.86</v>
      </c>
      <c r="H292" s="24">
        <f t="shared" si="66"/>
        <v>1681.8700000000001</v>
      </c>
      <c r="I292" s="302">
        <f t="shared" si="62"/>
        <v>65.573559570502866</v>
      </c>
    </row>
    <row r="293" spans="1:9">
      <c r="A293" s="4" t="s">
        <v>8</v>
      </c>
      <c r="B293" s="4" t="s">
        <v>7</v>
      </c>
      <c r="C293" s="15">
        <f t="shared" ref="C293:H293" si="67">C283-C292</f>
        <v>0</v>
      </c>
      <c r="D293" s="15">
        <f t="shared" si="67"/>
        <v>0</v>
      </c>
      <c r="E293" s="15">
        <f t="shared" si="67"/>
        <v>0</v>
      </c>
      <c r="F293" s="15">
        <f t="shared" si="67"/>
        <v>0</v>
      </c>
      <c r="G293" s="15">
        <f t="shared" si="67"/>
        <v>0</v>
      </c>
      <c r="H293" s="15">
        <f t="shared" si="67"/>
        <v>216.02000000000021</v>
      </c>
      <c r="I293" s="301">
        <v>0</v>
      </c>
    </row>
    <row r="294" spans="1:9">
      <c r="A294" s="23" t="s">
        <v>70</v>
      </c>
      <c r="B294" s="23" t="s">
        <v>69</v>
      </c>
      <c r="C294" s="24">
        <f t="shared" ref="C294:H294" si="68">C295+C296+C297</f>
        <v>4208.34</v>
      </c>
      <c r="D294" s="24">
        <f t="shared" si="68"/>
        <v>4208.34</v>
      </c>
      <c r="E294" s="24">
        <f t="shared" si="68"/>
        <v>1334.7</v>
      </c>
      <c r="F294" s="24">
        <f t="shared" si="68"/>
        <v>1230.1600000000001</v>
      </c>
      <c r="G294" s="24">
        <f t="shared" si="68"/>
        <v>2564.86</v>
      </c>
      <c r="H294" s="24">
        <f t="shared" si="68"/>
        <v>1681.8700000000001</v>
      </c>
      <c r="I294" s="302">
        <f>H294/G294*100</f>
        <v>65.573559570502866</v>
      </c>
    </row>
    <row r="295" spans="1:9">
      <c r="A295" s="3">
        <v>1</v>
      </c>
      <c r="B295" s="2" t="s">
        <v>6</v>
      </c>
      <c r="C295" s="15">
        <f t="shared" ref="C295:D297" si="69">C285</f>
        <v>281.04000000000002</v>
      </c>
      <c r="D295" s="15">
        <f t="shared" si="69"/>
        <v>281.04000000000002</v>
      </c>
      <c r="E295" s="15">
        <f t="shared" ref="E295:H297" si="70">E285</f>
        <v>82.89</v>
      </c>
      <c r="F295" s="15">
        <f t="shared" si="70"/>
        <v>74.39</v>
      </c>
      <c r="G295" s="15">
        <f t="shared" si="70"/>
        <v>157.28</v>
      </c>
      <c r="H295" s="15">
        <f t="shared" si="70"/>
        <v>59.66</v>
      </c>
      <c r="I295" s="301">
        <f>H295/G295*100</f>
        <v>37.932349949135293</v>
      </c>
    </row>
    <row r="296" spans="1:9">
      <c r="A296" s="3">
        <v>2</v>
      </c>
      <c r="B296" s="2" t="s">
        <v>5</v>
      </c>
      <c r="C296" s="15">
        <f t="shared" si="69"/>
        <v>3861.3</v>
      </c>
      <c r="D296" s="15">
        <f t="shared" si="69"/>
        <v>3861.3</v>
      </c>
      <c r="E296" s="15">
        <f t="shared" si="70"/>
        <v>1235.31</v>
      </c>
      <c r="F296" s="15">
        <f t="shared" si="70"/>
        <v>1139.27</v>
      </c>
      <c r="G296" s="15">
        <f t="shared" si="70"/>
        <v>2374.58</v>
      </c>
      <c r="H296" s="15">
        <f t="shared" si="70"/>
        <v>1608.04</v>
      </c>
      <c r="I296" s="301">
        <f>H296/G296*100</f>
        <v>67.718922925317315</v>
      </c>
    </row>
    <row r="297" spans="1:9">
      <c r="A297" s="3">
        <v>3</v>
      </c>
      <c r="B297" s="1" t="s">
        <v>1</v>
      </c>
      <c r="C297" s="15">
        <f t="shared" si="69"/>
        <v>66</v>
      </c>
      <c r="D297" s="15">
        <f t="shared" si="69"/>
        <v>66</v>
      </c>
      <c r="E297" s="15">
        <f t="shared" si="70"/>
        <v>16.5</v>
      </c>
      <c r="F297" s="15">
        <f t="shared" si="70"/>
        <v>16.5</v>
      </c>
      <c r="G297" s="15">
        <f t="shared" si="70"/>
        <v>33</v>
      </c>
      <c r="H297" s="15">
        <f t="shared" si="70"/>
        <v>14.17</v>
      </c>
      <c r="I297" s="301">
        <f>H297/G297*100</f>
        <v>42.939393939393938</v>
      </c>
    </row>
    <row r="299" spans="1:9">
      <c r="A299" s="298"/>
      <c r="B299" s="299" t="s">
        <v>347</v>
      </c>
      <c r="C299" s="298"/>
      <c r="D299" s="298"/>
      <c r="E299" s="298"/>
      <c r="F299" s="298"/>
      <c r="G299" s="298"/>
      <c r="H299" s="298"/>
    </row>
    <row r="300" spans="1:9">
      <c r="A300" s="298"/>
      <c r="B300" s="299"/>
      <c r="C300" s="298"/>
      <c r="D300" s="298"/>
      <c r="E300" s="298"/>
      <c r="F300" s="298"/>
      <c r="H300" s="298"/>
      <c r="I300" t="s">
        <v>76</v>
      </c>
    </row>
    <row r="301" spans="1:9">
      <c r="A301" s="8" t="s">
        <v>36</v>
      </c>
      <c r="B301" s="52" t="s">
        <v>35</v>
      </c>
      <c r="C301" s="48" t="s">
        <v>71</v>
      </c>
      <c r="D301" s="48" t="s">
        <v>71</v>
      </c>
      <c r="E301" s="48" t="s">
        <v>71</v>
      </c>
      <c r="F301" s="48" t="s">
        <v>71</v>
      </c>
      <c r="G301" s="60" t="s">
        <v>71</v>
      </c>
      <c r="H301" s="290" t="s">
        <v>34</v>
      </c>
      <c r="I301" s="291"/>
    </row>
    <row r="302" spans="1:9" ht="15">
      <c r="A302" s="47" t="s">
        <v>32</v>
      </c>
      <c r="B302" s="53"/>
      <c r="C302" s="49" t="s">
        <v>77</v>
      </c>
      <c r="D302" s="49" t="s">
        <v>321</v>
      </c>
      <c r="E302" s="49" t="s">
        <v>86</v>
      </c>
      <c r="F302" s="49" t="s">
        <v>313</v>
      </c>
      <c r="G302" s="61" t="s">
        <v>314</v>
      </c>
      <c r="H302" s="292" t="s">
        <v>341</v>
      </c>
      <c r="I302" s="293" t="s">
        <v>33</v>
      </c>
    </row>
    <row r="303" spans="1:9">
      <c r="A303" s="55"/>
      <c r="B303" s="54"/>
      <c r="C303" s="50" t="s">
        <v>245</v>
      </c>
      <c r="D303" s="50" t="s">
        <v>245</v>
      </c>
      <c r="E303" s="50" t="s">
        <v>245</v>
      </c>
      <c r="F303" s="50" t="s">
        <v>245</v>
      </c>
      <c r="G303" s="62" t="s">
        <v>245</v>
      </c>
      <c r="H303" s="294">
        <v>2010</v>
      </c>
      <c r="I303" s="51"/>
    </row>
    <row r="304" spans="1:9">
      <c r="A304" s="6" t="s">
        <v>31</v>
      </c>
      <c r="B304" s="6" t="s">
        <v>30</v>
      </c>
      <c r="C304" s="277" t="s">
        <v>220</v>
      </c>
      <c r="D304" s="277" t="s">
        <v>221</v>
      </c>
      <c r="E304" s="277" t="s">
        <v>222</v>
      </c>
      <c r="F304" s="277" t="s">
        <v>223</v>
      </c>
      <c r="G304" s="282" t="s">
        <v>342</v>
      </c>
      <c r="H304" s="281">
        <v>6</v>
      </c>
      <c r="I304" s="281" t="s">
        <v>343</v>
      </c>
    </row>
    <row r="305" spans="1:9">
      <c r="A305" s="4">
        <v>1</v>
      </c>
      <c r="B305" s="16" t="s">
        <v>127</v>
      </c>
      <c r="C305" s="12">
        <f t="shared" ref="C305:H305" si="71">C306+C307</f>
        <v>1678.01</v>
      </c>
      <c r="D305" s="12">
        <f t="shared" si="71"/>
        <v>1678.01</v>
      </c>
      <c r="E305" s="12">
        <f t="shared" si="71"/>
        <v>1678.01</v>
      </c>
      <c r="F305" s="12">
        <f t="shared" si="71"/>
        <v>0</v>
      </c>
      <c r="G305" s="12">
        <f t="shared" si="71"/>
        <v>1678.01</v>
      </c>
      <c r="H305" s="12">
        <f t="shared" si="71"/>
        <v>2.79</v>
      </c>
      <c r="I305" s="301">
        <f t="shared" ref="I305:I321" si="72">H305/G305*100</f>
        <v>0.16626837742325731</v>
      </c>
    </row>
    <row r="306" spans="1:9">
      <c r="A306" s="3"/>
      <c r="B306" s="9" t="s">
        <v>144</v>
      </c>
      <c r="C306" s="11">
        <v>273.07</v>
      </c>
      <c r="D306" s="11">
        <v>273.07</v>
      </c>
      <c r="E306" s="11">
        <v>273.07</v>
      </c>
      <c r="F306" s="11">
        <v>0</v>
      </c>
      <c r="G306" s="68">
        <f>E306+F306</f>
        <v>273.07</v>
      </c>
      <c r="H306" s="45">
        <v>0</v>
      </c>
      <c r="I306" s="301">
        <f t="shared" si="72"/>
        <v>0</v>
      </c>
    </row>
    <row r="307" spans="1:9">
      <c r="A307" s="3"/>
      <c r="B307" s="9" t="s">
        <v>145</v>
      </c>
      <c r="C307" s="11">
        <v>1404.94</v>
      </c>
      <c r="D307" s="11">
        <v>1404.94</v>
      </c>
      <c r="E307" s="11">
        <v>1404.94</v>
      </c>
      <c r="F307" s="11">
        <v>0</v>
      </c>
      <c r="G307" s="68">
        <f>E307+F307</f>
        <v>1404.94</v>
      </c>
      <c r="H307" s="45">
        <v>2.79</v>
      </c>
      <c r="I307" s="301">
        <f t="shared" si="72"/>
        <v>0.19858499295343571</v>
      </c>
    </row>
    <row r="308" spans="1:9">
      <c r="A308" s="23" t="s">
        <v>26</v>
      </c>
      <c r="B308" s="23" t="s">
        <v>25</v>
      </c>
      <c r="C308" s="24">
        <f t="shared" ref="C308:H308" si="73">C305</f>
        <v>1678.01</v>
      </c>
      <c r="D308" s="24">
        <f t="shared" si="73"/>
        <v>1678.01</v>
      </c>
      <c r="E308" s="24">
        <f t="shared" si="73"/>
        <v>1678.01</v>
      </c>
      <c r="F308" s="24">
        <f t="shared" si="73"/>
        <v>0</v>
      </c>
      <c r="G308" s="24">
        <f t="shared" si="73"/>
        <v>1678.01</v>
      </c>
      <c r="H308" s="24">
        <f t="shared" si="73"/>
        <v>2.79</v>
      </c>
      <c r="I308" s="302">
        <f t="shared" si="72"/>
        <v>0.16626837742325731</v>
      </c>
    </row>
    <row r="309" spans="1:9">
      <c r="A309" s="4">
        <v>1</v>
      </c>
      <c r="B309" s="16" t="s">
        <v>72</v>
      </c>
      <c r="C309" s="12">
        <f t="shared" ref="C309:H309" si="74">C310</f>
        <v>431.91</v>
      </c>
      <c r="D309" s="12">
        <f t="shared" si="74"/>
        <v>431.91</v>
      </c>
      <c r="E309" s="12">
        <f t="shared" si="74"/>
        <v>431.91</v>
      </c>
      <c r="F309" s="12">
        <f t="shared" si="74"/>
        <v>0</v>
      </c>
      <c r="G309" s="12">
        <f t="shared" si="74"/>
        <v>431.91</v>
      </c>
      <c r="H309" s="12">
        <f t="shared" si="74"/>
        <v>0</v>
      </c>
      <c r="I309" s="301">
        <f t="shared" si="72"/>
        <v>0</v>
      </c>
    </row>
    <row r="310" spans="1:9">
      <c r="A310" s="3"/>
      <c r="B310" s="10" t="s">
        <v>147</v>
      </c>
      <c r="C310" s="13">
        <v>431.91</v>
      </c>
      <c r="D310" s="13">
        <v>431.91</v>
      </c>
      <c r="E310" s="13">
        <v>431.91</v>
      </c>
      <c r="F310" s="13">
        <v>0</v>
      </c>
      <c r="G310" s="33">
        <f>E310+F310</f>
        <v>431.91</v>
      </c>
      <c r="H310" s="45">
        <v>0</v>
      </c>
      <c r="I310" s="301">
        <f t="shared" si="72"/>
        <v>0</v>
      </c>
    </row>
    <row r="311" spans="1:9">
      <c r="A311" s="3"/>
      <c r="B311" s="67" t="s">
        <v>146</v>
      </c>
      <c r="C311" s="68">
        <v>431.91</v>
      </c>
      <c r="D311" s="68">
        <v>431.91</v>
      </c>
      <c r="E311" s="68">
        <v>431.91</v>
      </c>
      <c r="F311" s="68">
        <v>0</v>
      </c>
      <c r="G311" s="68">
        <f>E311+F311</f>
        <v>431.91</v>
      </c>
      <c r="H311" s="64">
        <v>0</v>
      </c>
      <c r="I311" s="301">
        <f t="shared" si="72"/>
        <v>0</v>
      </c>
    </row>
    <row r="312" spans="1:9" s="22" customFormat="1">
      <c r="A312" s="4">
        <v>2</v>
      </c>
      <c r="B312" s="31" t="s">
        <v>17</v>
      </c>
      <c r="C312" s="196">
        <v>223.03</v>
      </c>
      <c r="D312" s="196">
        <v>223.03</v>
      </c>
      <c r="E312" s="196">
        <v>223.03</v>
      </c>
      <c r="F312" s="196">
        <v>0</v>
      </c>
      <c r="G312" s="196">
        <f>E312+F312</f>
        <v>223.03</v>
      </c>
      <c r="H312" s="18">
        <v>223.03</v>
      </c>
      <c r="I312" s="301">
        <f t="shared" si="72"/>
        <v>100</v>
      </c>
    </row>
    <row r="313" spans="1:9">
      <c r="A313" s="3"/>
      <c r="B313" s="2" t="s">
        <v>307</v>
      </c>
      <c r="C313" s="33">
        <v>223.03</v>
      </c>
      <c r="D313" s="33">
        <v>223.03</v>
      </c>
      <c r="E313" s="33">
        <v>223.03</v>
      </c>
      <c r="F313" s="33">
        <v>0</v>
      </c>
      <c r="G313" s="33">
        <f>E313+F313</f>
        <v>223.03</v>
      </c>
      <c r="H313" s="45">
        <v>223.03</v>
      </c>
      <c r="I313" s="301">
        <f t="shared" si="72"/>
        <v>100</v>
      </c>
    </row>
    <row r="314" spans="1:9">
      <c r="A314" s="3"/>
      <c r="B314" s="67" t="s">
        <v>311</v>
      </c>
      <c r="C314" s="68">
        <v>223.03</v>
      </c>
      <c r="D314" s="68">
        <v>223.03</v>
      </c>
      <c r="E314" s="68">
        <v>223.03</v>
      </c>
      <c r="F314" s="68">
        <v>0</v>
      </c>
      <c r="G314" s="33">
        <f>E314+F314</f>
        <v>223.03</v>
      </c>
      <c r="H314" s="64">
        <v>223.03</v>
      </c>
      <c r="I314" s="301">
        <f t="shared" si="72"/>
        <v>100</v>
      </c>
    </row>
    <row r="315" spans="1:9">
      <c r="A315" s="4">
        <v>2</v>
      </c>
      <c r="B315" s="31" t="s">
        <v>16</v>
      </c>
      <c r="C315" s="12">
        <f t="shared" ref="C315:H315" si="75">C316+C317</f>
        <v>1023.0699999999999</v>
      </c>
      <c r="D315" s="12">
        <f t="shared" si="75"/>
        <v>1023.0699999999999</v>
      </c>
      <c r="E315" s="12">
        <f t="shared" si="75"/>
        <v>1023.0699999999999</v>
      </c>
      <c r="F315" s="12">
        <f t="shared" si="75"/>
        <v>0</v>
      </c>
      <c r="G315" s="12">
        <f t="shared" si="75"/>
        <v>1023.0699999999999</v>
      </c>
      <c r="H315" s="12">
        <f t="shared" si="75"/>
        <v>465.59</v>
      </c>
      <c r="I315" s="301">
        <f t="shared" si="72"/>
        <v>45.509104948830483</v>
      </c>
    </row>
    <row r="316" spans="1:9">
      <c r="A316" s="3"/>
      <c r="B316" s="69" t="s">
        <v>148</v>
      </c>
      <c r="C316" s="33">
        <v>750</v>
      </c>
      <c r="D316" s="33">
        <v>750</v>
      </c>
      <c r="E316" s="33">
        <v>750</v>
      </c>
      <c r="F316" s="33">
        <v>0</v>
      </c>
      <c r="G316" s="33">
        <f>E316+F316</f>
        <v>750</v>
      </c>
      <c r="H316" s="45">
        <v>465.59</v>
      </c>
      <c r="I316" s="301">
        <f t="shared" si="72"/>
        <v>62.078666666666663</v>
      </c>
    </row>
    <row r="317" spans="1:9">
      <c r="A317" s="3"/>
      <c r="B317" s="69" t="s">
        <v>84</v>
      </c>
      <c r="C317" s="33">
        <v>273.07</v>
      </c>
      <c r="D317" s="33">
        <v>273.07</v>
      </c>
      <c r="E317" s="33">
        <v>273.07</v>
      </c>
      <c r="F317" s="33">
        <v>0</v>
      </c>
      <c r="G317" s="68">
        <f>E317+F317</f>
        <v>273.07</v>
      </c>
      <c r="H317" s="45">
        <v>0</v>
      </c>
      <c r="I317" s="301">
        <f t="shared" si="72"/>
        <v>0</v>
      </c>
    </row>
    <row r="318" spans="1:9">
      <c r="A318" s="3"/>
      <c r="B318" s="67" t="s">
        <v>149</v>
      </c>
      <c r="C318" s="68">
        <v>273.07</v>
      </c>
      <c r="D318" s="68">
        <v>273.07</v>
      </c>
      <c r="E318" s="68">
        <v>273.07</v>
      </c>
      <c r="F318" s="68">
        <v>0</v>
      </c>
      <c r="G318" s="68">
        <f>E318+F318</f>
        <v>273.07</v>
      </c>
      <c r="H318" s="64">
        <v>0</v>
      </c>
      <c r="I318" s="301">
        <f t="shared" si="72"/>
        <v>0</v>
      </c>
    </row>
    <row r="319" spans="1:9">
      <c r="A319" s="3"/>
      <c r="B319" s="67" t="s">
        <v>150</v>
      </c>
      <c r="C319" s="68">
        <v>450</v>
      </c>
      <c r="D319" s="68">
        <v>450</v>
      </c>
      <c r="E319" s="68">
        <v>450</v>
      </c>
      <c r="F319" s="68">
        <v>0</v>
      </c>
      <c r="G319" s="68">
        <f>E319+F319</f>
        <v>450</v>
      </c>
      <c r="H319" s="64">
        <v>201.84</v>
      </c>
      <c r="I319" s="301">
        <f t="shared" si="72"/>
        <v>44.853333333333332</v>
      </c>
    </row>
    <row r="320" spans="1:9">
      <c r="A320" s="3"/>
      <c r="B320" s="67" t="s">
        <v>151</v>
      </c>
      <c r="C320" s="68">
        <v>300</v>
      </c>
      <c r="D320" s="68">
        <v>300</v>
      </c>
      <c r="E320" s="68">
        <v>300</v>
      </c>
      <c r="F320" s="68">
        <v>0</v>
      </c>
      <c r="G320" s="68">
        <f>E320+F320</f>
        <v>300</v>
      </c>
      <c r="H320" s="64">
        <v>263.75</v>
      </c>
      <c r="I320" s="301">
        <f t="shared" si="72"/>
        <v>87.916666666666671</v>
      </c>
    </row>
    <row r="321" spans="1:9">
      <c r="A321" s="23" t="s">
        <v>10</v>
      </c>
      <c r="B321" s="23" t="s">
        <v>9</v>
      </c>
      <c r="C321" s="24">
        <f t="shared" ref="C321:H321" si="76">C309+C315+C312</f>
        <v>1678.01</v>
      </c>
      <c r="D321" s="24">
        <f t="shared" si="76"/>
        <v>1678.01</v>
      </c>
      <c r="E321" s="24">
        <f t="shared" si="76"/>
        <v>1678.01</v>
      </c>
      <c r="F321" s="24">
        <f t="shared" si="76"/>
        <v>0</v>
      </c>
      <c r="G321" s="24">
        <f t="shared" si="76"/>
        <v>1678.01</v>
      </c>
      <c r="H321" s="24">
        <f t="shared" si="76"/>
        <v>688.62</v>
      </c>
      <c r="I321" s="302">
        <f t="shared" si="72"/>
        <v>41.037896079284394</v>
      </c>
    </row>
    <row r="322" spans="1:9">
      <c r="A322" s="4" t="s">
        <v>8</v>
      </c>
      <c r="B322" s="4" t="s">
        <v>7</v>
      </c>
      <c r="C322" s="15">
        <f t="shared" ref="C322:H322" si="77">C308-C321</f>
        <v>0</v>
      </c>
      <c r="D322" s="15">
        <f t="shared" si="77"/>
        <v>0</v>
      </c>
      <c r="E322" s="15">
        <f t="shared" si="77"/>
        <v>0</v>
      </c>
      <c r="F322" s="15">
        <f t="shared" si="77"/>
        <v>0</v>
      </c>
      <c r="G322" s="15">
        <f t="shared" si="77"/>
        <v>0</v>
      </c>
      <c r="H322" s="15">
        <f t="shared" si="77"/>
        <v>-685.83</v>
      </c>
      <c r="I322" s="301">
        <v>0</v>
      </c>
    </row>
    <row r="323" spans="1:9">
      <c r="A323" s="23" t="s">
        <v>70</v>
      </c>
      <c r="B323" s="23" t="s">
        <v>69</v>
      </c>
      <c r="C323" s="24">
        <f t="shared" ref="C323:H323" si="78">C324+C327+C326+C325</f>
        <v>1678.01</v>
      </c>
      <c r="D323" s="24">
        <f t="shared" si="78"/>
        <v>1678.01</v>
      </c>
      <c r="E323" s="24">
        <f t="shared" si="78"/>
        <v>1678.01</v>
      </c>
      <c r="F323" s="24">
        <f t="shared" si="78"/>
        <v>0</v>
      </c>
      <c r="G323" s="24">
        <f t="shared" si="78"/>
        <v>1678.01</v>
      </c>
      <c r="H323" s="24">
        <f t="shared" si="78"/>
        <v>688.62</v>
      </c>
      <c r="I323" s="302">
        <f>H323/G323*100</f>
        <v>41.037896079284394</v>
      </c>
    </row>
    <row r="324" spans="1:9">
      <c r="A324" s="3">
        <v>1</v>
      </c>
      <c r="B324" s="2" t="s">
        <v>5</v>
      </c>
      <c r="C324" s="15">
        <f t="shared" ref="C324:H324" si="79">C316</f>
        <v>750</v>
      </c>
      <c r="D324" s="15">
        <f t="shared" si="79"/>
        <v>750</v>
      </c>
      <c r="E324" s="15">
        <f t="shared" si="79"/>
        <v>750</v>
      </c>
      <c r="F324" s="15">
        <f t="shared" si="79"/>
        <v>0</v>
      </c>
      <c r="G324" s="15">
        <f t="shared" si="79"/>
        <v>750</v>
      </c>
      <c r="H324" s="15">
        <f t="shared" si="79"/>
        <v>465.59</v>
      </c>
      <c r="I324" s="301">
        <f>H324/G324*100</f>
        <v>62.078666666666663</v>
      </c>
    </row>
    <row r="325" spans="1:9">
      <c r="A325" s="3">
        <v>2</v>
      </c>
      <c r="B325" s="2" t="s">
        <v>307</v>
      </c>
      <c r="C325" s="15">
        <f>C313</f>
        <v>223.03</v>
      </c>
      <c r="D325" s="15">
        <f>D313</f>
        <v>223.03</v>
      </c>
      <c r="E325" s="15">
        <f>E313</f>
        <v>223.03</v>
      </c>
      <c r="F325" s="15">
        <f>F313</f>
        <v>0</v>
      </c>
      <c r="G325" s="15">
        <v>223.03</v>
      </c>
      <c r="H325" s="15">
        <f>H313</f>
        <v>223.03</v>
      </c>
      <c r="I325" s="301">
        <f>H325/G325*100</f>
        <v>100</v>
      </c>
    </row>
    <row r="326" spans="1:9">
      <c r="A326" s="3">
        <v>3</v>
      </c>
      <c r="B326" s="2" t="s">
        <v>134</v>
      </c>
      <c r="C326" s="15">
        <f t="shared" ref="C326:H326" si="80">C317</f>
        <v>273.07</v>
      </c>
      <c r="D326" s="15">
        <f t="shared" si="80"/>
        <v>273.07</v>
      </c>
      <c r="E326" s="15">
        <f t="shared" si="80"/>
        <v>273.07</v>
      </c>
      <c r="F326" s="15">
        <f t="shared" si="80"/>
        <v>0</v>
      </c>
      <c r="G326" s="15">
        <f t="shared" si="80"/>
        <v>273.07</v>
      </c>
      <c r="H326" s="15">
        <f t="shared" si="80"/>
        <v>0</v>
      </c>
      <c r="I326" s="301">
        <f>H326/G326*100</f>
        <v>0</v>
      </c>
    </row>
    <row r="327" spans="1:9">
      <c r="A327" s="3">
        <v>4</v>
      </c>
      <c r="B327" s="1" t="s">
        <v>47</v>
      </c>
      <c r="C327" s="15">
        <f t="shared" ref="C327:H327" si="81">C311</f>
        <v>431.91</v>
      </c>
      <c r="D327" s="15">
        <f t="shared" si="81"/>
        <v>431.91</v>
      </c>
      <c r="E327" s="15">
        <f t="shared" si="81"/>
        <v>431.91</v>
      </c>
      <c r="F327" s="15">
        <f t="shared" si="81"/>
        <v>0</v>
      </c>
      <c r="G327" s="15">
        <f t="shared" si="81"/>
        <v>431.91</v>
      </c>
      <c r="H327" s="15">
        <f t="shared" si="81"/>
        <v>0</v>
      </c>
      <c r="I327" s="301">
        <f>H327/G327*100</f>
        <v>0</v>
      </c>
    </row>
  </sheetData>
  <phoneticPr fontId="8" type="noConversion"/>
  <pageMargins left="0.35433070866141736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331"/>
  <sheetViews>
    <sheetView topLeftCell="A73" workbookViewId="0">
      <selection activeCell="E250" sqref="E250:F250"/>
    </sheetView>
  </sheetViews>
  <sheetFormatPr defaultRowHeight="12.75"/>
  <cols>
    <col min="1" max="1" width="4.140625" customWidth="1"/>
    <col min="2" max="2" width="54.140625" customWidth="1"/>
    <col min="3" max="3" width="10.140625" customWidth="1"/>
    <col min="4" max="4" width="12.140625" customWidth="1"/>
    <col min="5" max="5" width="10.42578125" bestFit="1" customWidth="1"/>
    <col min="6" max="6" width="10.140625" customWidth="1"/>
    <col min="7" max="7" width="11" customWidth="1"/>
    <col min="8" max="8" width="10.28515625" customWidth="1"/>
  </cols>
  <sheetData>
    <row r="1" spans="1:9">
      <c r="A1" s="22" t="s">
        <v>290</v>
      </c>
      <c r="B1" s="22"/>
    </row>
    <row r="2" spans="1:9">
      <c r="A2" s="22" t="s">
        <v>291</v>
      </c>
      <c r="B2" s="22"/>
    </row>
    <row r="3" spans="1:9">
      <c r="A3" s="22" t="s">
        <v>238</v>
      </c>
      <c r="B3" s="22"/>
    </row>
    <row r="4" spans="1:9">
      <c r="A4" s="22" t="s">
        <v>292</v>
      </c>
      <c r="B4" s="22"/>
    </row>
    <row r="5" spans="1:9">
      <c r="A5" s="22" t="s">
        <v>68</v>
      </c>
      <c r="B5" s="22"/>
    </row>
    <row r="6" spans="1:9">
      <c r="A6" s="22"/>
      <c r="B6" s="22"/>
    </row>
    <row r="7" spans="1:9">
      <c r="B7" s="261" t="s">
        <v>329</v>
      </c>
      <c r="C7" s="261"/>
      <c r="D7" s="261"/>
      <c r="E7" s="261"/>
      <c r="F7" s="261"/>
      <c r="G7" s="261"/>
    </row>
    <row r="8" spans="1:9">
      <c r="B8" s="261"/>
      <c r="C8" s="261"/>
      <c r="D8" s="261"/>
      <c r="E8" s="261"/>
      <c r="F8" s="261"/>
      <c r="G8" s="261"/>
    </row>
    <row r="9" spans="1:9">
      <c r="B9" s="22"/>
      <c r="C9" s="22"/>
      <c r="D9" s="22"/>
      <c r="E9" s="22"/>
      <c r="F9" s="22"/>
      <c r="G9" s="22"/>
      <c r="H9" t="s">
        <v>76</v>
      </c>
    </row>
    <row r="10" spans="1:9">
      <c r="B10" s="262" t="s">
        <v>35</v>
      </c>
      <c r="C10" s="264" t="s">
        <v>71</v>
      </c>
      <c r="D10" s="264" t="s">
        <v>71</v>
      </c>
      <c r="E10" s="48" t="s">
        <v>71</v>
      </c>
      <c r="F10" s="48" t="s">
        <v>71</v>
      </c>
      <c r="G10" s="60" t="s">
        <v>71</v>
      </c>
      <c r="H10" s="266" t="s">
        <v>34</v>
      </c>
      <c r="I10" s="267"/>
    </row>
    <row r="11" spans="1:9">
      <c r="B11" s="268"/>
      <c r="C11" s="270" t="s">
        <v>77</v>
      </c>
      <c r="D11" s="270" t="s">
        <v>321</v>
      </c>
      <c r="E11" s="49" t="s">
        <v>325</v>
      </c>
      <c r="F11" s="49" t="s">
        <v>333</v>
      </c>
      <c r="G11" s="61" t="s">
        <v>326</v>
      </c>
      <c r="H11" s="272" t="s">
        <v>334</v>
      </c>
      <c r="I11" s="273"/>
    </row>
    <row r="12" spans="1:9">
      <c r="B12" s="268"/>
      <c r="C12" s="270" t="s">
        <v>245</v>
      </c>
      <c r="D12" s="270" t="s">
        <v>245</v>
      </c>
      <c r="E12" s="49" t="s">
        <v>245</v>
      </c>
      <c r="F12" s="49" t="s">
        <v>245</v>
      </c>
      <c r="G12" s="61" t="s">
        <v>245</v>
      </c>
      <c r="H12" s="311">
        <v>2010</v>
      </c>
      <c r="I12" s="273" t="s">
        <v>33</v>
      </c>
    </row>
    <row r="13" spans="1:9">
      <c r="B13" s="281" t="s">
        <v>31</v>
      </c>
      <c r="C13" s="4">
        <v>1</v>
      </c>
      <c r="D13" s="4">
        <v>2</v>
      </c>
      <c r="E13" s="4">
        <v>3</v>
      </c>
      <c r="F13" s="4">
        <v>4</v>
      </c>
      <c r="G13" s="318" t="s">
        <v>342</v>
      </c>
      <c r="H13" s="319" t="s">
        <v>355</v>
      </c>
      <c r="I13" s="4" t="s">
        <v>343</v>
      </c>
    </row>
    <row r="14" spans="1:9">
      <c r="B14" s="104" t="s">
        <v>348</v>
      </c>
      <c r="C14" s="106">
        <f t="shared" ref="C14:H14" si="0">SUM(C15+C29+C30+C31)</f>
        <v>168616.35</v>
      </c>
      <c r="D14" s="106">
        <f t="shared" si="0"/>
        <v>171076.83</v>
      </c>
      <c r="E14" s="106">
        <f t="shared" si="0"/>
        <v>98499.36</v>
      </c>
      <c r="F14" s="106">
        <f t="shared" si="0"/>
        <v>34400.68</v>
      </c>
      <c r="G14" s="106">
        <f t="shared" si="0"/>
        <v>132900.03999999998</v>
      </c>
      <c r="H14" s="106">
        <f t="shared" si="0"/>
        <v>97832.110000000015</v>
      </c>
      <c r="I14" s="283">
        <f t="shared" ref="I14:I19" si="1">H14/G14*100</f>
        <v>73.613303652880788</v>
      </c>
    </row>
    <row r="15" spans="1:9">
      <c r="B15" s="93" t="s">
        <v>349</v>
      </c>
      <c r="C15" s="95">
        <f t="shared" ref="C15:H15" si="2">SUM(C16+C28)</f>
        <v>151245.35</v>
      </c>
      <c r="D15" s="95">
        <f t="shared" si="2"/>
        <v>153705.82999999999</v>
      </c>
      <c r="E15" s="95">
        <f t="shared" si="2"/>
        <v>88313.3</v>
      </c>
      <c r="F15" s="95">
        <f t="shared" si="2"/>
        <v>31898.68</v>
      </c>
      <c r="G15" s="95">
        <f t="shared" si="2"/>
        <v>120211.98</v>
      </c>
      <c r="H15" s="95">
        <f t="shared" si="2"/>
        <v>92214.58</v>
      </c>
      <c r="I15" s="220">
        <f t="shared" si="1"/>
        <v>76.709975162209304</v>
      </c>
    </row>
    <row r="16" spans="1:9">
      <c r="B16" s="93" t="s">
        <v>350</v>
      </c>
      <c r="C16" s="95">
        <f t="shared" ref="C16:H16" si="3">SUM(C17+C19+C22+C23+C24+C27)</f>
        <v>132752</v>
      </c>
      <c r="D16" s="95">
        <f t="shared" si="3"/>
        <v>135203</v>
      </c>
      <c r="E16" s="95">
        <f t="shared" si="3"/>
        <v>76947</v>
      </c>
      <c r="F16" s="95">
        <f t="shared" si="3"/>
        <v>28776</v>
      </c>
      <c r="G16" s="95">
        <f t="shared" si="3"/>
        <v>105723</v>
      </c>
      <c r="H16" s="95">
        <f t="shared" si="3"/>
        <v>84022.46</v>
      </c>
      <c r="I16" s="220">
        <f t="shared" si="1"/>
        <v>79.474154157562694</v>
      </c>
    </row>
    <row r="17" spans="2:9" ht="24.75" customHeight="1">
      <c r="B17" s="73" t="s">
        <v>156</v>
      </c>
      <c r="C17" s="72">
        <f t="shared" ref="C17:H17" si="4">SUM(C18)</f>
        <v>418</v>
      </c>
      <c r="D17" s="72">
        <f t="shared" si="4"/>
        <v>418</v>
      </c>
      <c r="E17" s="72">
        <f t="shared" si="4"/>
        <v>227</v>
      </c>
      <c r="F17" s="72">
        <f t="shared" si="4"/>
        <v>96</v>
      </c>
      <c r="G17" s="72">
        <f t="shared" si="4"/>
        <v>323</v>
      </c>
      <c r="H17" s="72">
        <f t="shared" si="4"/>
        <v>193.11</v>
      </c>
      <c r="I17" s="284">
        <f t="shared" si="1"/>
        <v>59.786377708978335</v>
      </c>
    </row>
    <row r="18" spans="2:9">
      <c r="B18" s="74" t="s">
        <v>158</v>
      </c>
      <c r="C18" s="75">
        <f>D77</f>
        <v>418</v>
      </c>
      <c r="D18" s="75">
        <f>D77</f>
        <v>418</v>
      </c>
      <c r="E18" s="75">
        <f>E77</f>
        <v>227</v>
      </c>
      <c r="F18" s="75">
        <f>F77</f>
        <v>96</v>
      </c>
      <c r="G18" s="75">
        <f>G77</f>
        <v>323</v>
      </c>
      <c r="H18" s="75">
        <f>H77</f>
        <v>193.11</v>
      </c>
      <c r="I18" s="284">
        <f t="shared" si="1"/>
        <v>59.786377708978335</v>
      </c>
    </row>
    <row r="19" spans="2:9" ht="25.5" customHeight="1">
      <c r="B19" s="73" t="s">
        <v>160</v>
      </c>
      <c r="C19" s="75">
        <f t="shared" ref="C19:H19" si="5">SUM(C20:C21)</f>
        <v>45122</v>
      </c>
      <c r="D19" s="75">
        <f t="shared" si="5"/>
        <v>45122</v>
      </c>
      <c r="E19" s="75">
        <f t="shared" si="5"/>
        <v>24179</v>
      </c>
      <c r="F19" s="75">
        <f t="shared" si="5"/>
        <v>10012</v>
      </c>
      <c r="G19" s="75">
        <f t="shared" si="5"/>
        <v>34191</v>
      </c>
      <c r="H19" s="75">
        <f t="shared" si="5"/>
        <v>27854.560000000001</v>
      </c>
      <c r="I19" s="284">
        <f t="shared" si="1"/>
        <v>81.467520692579924</v>
      </c>
    </row>
    <row r="20" spans="2:9" ht="24" customHeight="1">
      <c r="B20" s="76" t="s">
        <v>162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  <c r="H20" s="75">
        <v>0</v>
      </c>
      <c r="I20" s="284">
        <v>0</v>
      </c>
    </row>
    <row r="21" spans="2:9" ht="14.25" customHeight="1">
      <c r="B21" s="77" t="s">
        <v>164</v>
      </c>
      <c r="C21" s="75">
        <f>D89+D90</f>
        <v>45122</v>
      </c>
      <c r="D21" s="75">
        <f>D89+D90</f>
        <v>45122</v>
      </c>
      <c r="E21" s="75">
        <f>E89+E90</f>
        <v>24179</v>
      </c>
      <c r="F21" s="75">
        <f>F89+F90</f>
        <v>10012</v>
      </c>
      <c r="G21" s="75">
        <f>G89+G90</f>
        <v>34191</v>
      </c>
      <c r="H21" s="75">
        <f>H89+H90</f>
        <v>27854.560000000001</v>
      </c>
      <c r="I21" s="284">
        <f>H21/G21*100</f>
        <v>81.467520692579924</v>
      </c>
    </row>
    <row r="22" spans="2:9" ht="13.5" customHeight="1">
      <c r="B22" s="73" t="s">
        <v>166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  <c r="H22" s="75">
        <v>0</v>
      </c>
      <c r="I22" s="284">
        <v>0</v>
      </c>
    </row>
    <row r="23" spans="2:9">
      <c r="B23" s="70" t="s">
        <v>168</v>
      </c>
      <c r="C23" s="75">
        <f>D79</f>
        <v>17500</v>
      </c>
      <c r="D23" s="75">
        <f>D79</f>
        <v>17500</v>
      </c>
      <c r="E23" s="75">
        <f>E79</f>
        <v>11620</v>
      </c>
      <c r="F23" s="75">
        <f>F79</f>
        <v>2600</v>
      </c>
      <c r="G23" s="75">
        <f>G79</f>
        <v>14220</v>
      </c>
      <c r="H23" s="75">
        <f>H79</f>
        <v>10362.23</v>
      </c>
      <c r="I23" s="284">
        <f t="shared" ref="I23:I29" si="6">H23/G23*100</f>
        <v>72.870815752461311</v>
      </c>
    </row>
    <row r="24" spans="2:9">
      <c r="B24" s="70" t="s">
        <v>170</v>
      </c>
      <c r="C24" s="78">
        <f t="shared" ref="C24:H24" si="7">SUM(C25:C26)</f>
        <v>69462</v>
      </c>
      <c r="D24" s="78">
        <f t="shared" si="7"/>
        <v>71913</v>
      </c>
      <c r="E24" s="78">
        <f t="shared" si="7"/>
        <v>40731</v>
      </c>
      <c r="F24" s="78">
        <f t="shared" si="7"/>
        <v>16042</v>
      </c>
      <c r="G24" s="78">
        <f t="shared" si="7"/>
        <v>56773</v>
      </c>
      <c r="H24" s="78">
        <f t="shared" si="7"/>
        <v>45469.979999999996</v>
      </c>
      <c r="I24" s="284">
        <f t="shared" si="6"/>
        <v>80.090853046342446</v>
      </c>
    </row>
    <row r="25" spans="2:9">
      <c r="B25" s="74" t="s">
        <v>29</v>
      </c>
      <c r="C25" s="92">
        <f t="shared" ref="C25:H25" si="8">C91</f>
        <v>58192</v>
      </c>
      <c r="D25" s="92">
        <f t="shared" si="8"/>
        <v>60643</v>
      </c>
      <c r="E25" s="92">
        <f t="shared" si="8"/>
        <v>33302</v>
      </c>
      <c r="F25" s="92">
        <f t="shared" si="8"/>
        <v>14414</v>
      </c>
      <c r="G25" s="92">
        <f t="shared" si="8"/>
        <v>47716</v>
      </c>
      <c r="H25" s="92">
        <f t="shared" si="8"/>
        <v>40120</v>
      </c>
      <c r="I25" s="284">
        <f t="shared" si="6"/>
        <v>84.080811467851461</v>
      </c>
    </row>
    <row r="26" spans="2:9" ht="22.5" customHeight="1">
      <c r="B26" s="76" t="s">
        <v>177</v>
      </c>
      <c r="C26" s="75">
        <f>D80</f>
        <v>11270</v>
      </c>
      <c r="D26" s="75">
        <f t="shared" ref="D26:H27" si="9">D80</f>
        <v>11270</v>
      </c>
      <c r="E26" s="75">
        <f t="shared" si="9"/>
        <v>7429</v>
      </c>
      <c r="F26" s="75">
        <f t="shared" si="9"/>
        <v>1628</v>
      </c>
      <c r="G26" s="75">
        <f t="shared" si="9"/>
        <v>9057</v>
      </c>
      <c r="H26" s="75">
        <f t="shared" si="9"/>
        <v>5349.98</v>
      </c>
      <c r="I26" s="284">
        <f t="shared" si="6"/>
        <v>59.070111515954501</v>
      </c>
    </row>
    <row r="27" spans="2:9">
      <c r="B27" s="81" t="s">
        <v>179</v>
      </c>
      <c r="C27" s="75">
        <f>D81</f>
        <v>250</v>
      </c>
      <c r="D27" s="75">
        <f t="shared" si="9"/>
        <v>250</v>
      </c>
      <c r="E27" s="75">
        <f t="shared" si="9"/>
        <v>190</v>
      </c>
      <c r="F27" s="75">
        <f t="shared" si="9"/>
        <v>26</v>
      </c>
      <c r="G27" s="75">
        <f t="shared" si="9"/>
        <v>216</v>
      </c>
      <c r="H27" s="75">
        <f t="shared" si="9"/>
        <v>142.58000000000001</v>
      </c>
      <c r="I27" s="284">
        <f t="shared" si="6"/>
        <v>66.009259259259267</v>
      </c>
    </row>
    <row r="28" spans="2:9">
      <c r="B28" s="93" t="s">
        <v>181</v>
      </c>
      <c r="C28" s="96">
        <f>D82+D83+D84+D85+D86+D87+D232+C275+C309</f>
        <v>18493.349999999999</v>
      </c>
      <c r="D28" s="96">
        <f>D82+D83+D84+D85+D86+D87+D232+D275+D309</f>
        <v>18502.829999999998</v>
      </c>
      <c r="E28" s="96">
        <f>E82+E83+E84+E85+E86+E87+E232+E275+E309</f>
        <v>11366.300000000001</v>
      </c>
      <c r="F28" s="96">
        <f>F82+F83+F84+F85+F86+F87+F232+F275+F309</f>
        <v>3122.68</v>
      </c>
      <c r="G28" s="96">
        <f>G82+G83+G84+G85+G86+G87+G232+G275+G309</f>
        <v>14488.980000000001</v>
      </c>
      <c r="H28" s="96">
        <f>H82+H83+H84+H85+H86+H87+H232+H275+H309</f>
        <v>8192.1200000000008</v>
      </c>
      <c r="I28" s="220">
        <f t="shared" si="6"/>
        <v>56.54034997632683</v>
      </c>
    </row>
    <row r="29" spans="2:9">
      <c r="B29" s="93" t="s">
        <v>183</v>
      </c>
      <c r="C29" s="95">
        <f>D88+C286</f>
        <v>173</v>
      </c>
      <c r="D29" s="95">
        <f>D88+D286</f>
        <v>173</v>
      </c>
      <c r="E29" s="95">
        <f>E88+E286</f>
        <v>108.56</v>
      </c>
      <c r="F29" s="95">
        <f>F88+F286</f>
        <v>19</v>
      </c>
      <c r="G29" s="95">
        <f>G88+G286</f>
        <v>127.56</v>
      </c>
      <c r="H29" s="95">
        <f>H88+H286</f>
        <v>53.6</v>
      </c>
      <c r="I29" s="220">
        <f t="shared" si="6"/>
        <v>42.019441831295076</v>
      </c>
    </row>
    <row r="30" spans="2:9">
      <c r="B30" s="93" t="s">
        <v>47</v>
      </c>
      <c r="C30" s="95">
        <v>0</v>
      </c>
      <c r="D30" s="95">
        <v>0</v>
      </c>
      <c r="E30" s="95">
        <v>0</v>
      </c>
      <c r="F30" s="95">
        <v>0</v>
      </c>
      <c r="G30" s="95">
        <v>0</v>
      </c>
      <c r="H30" s="95">
        <v>0</v>
      </c>
      <c r="I30" s="220">
        <v>0</v>
      </c>
    </row>
    <row r="31" spans="2:9">
      <c r="B31" s="98" t="s">
        <v>351</v>
      </c>
      <c r="C31" s="95">
        <f t="shared" ref="C31:H31" si="10">SUM(C32:C33)</f>
        <v>17198</v>
      </c>
      <c r="D31" s="95">
        <f t="shared" si="10"/>
        <v>17198</v>
      </c>
      <c r="E31" s="95">
        <f t="shared" si="10"/>
        <v>10077.5</v>
      </c>
      <c r="F31" s="95">
        <f t="shared" si="10"/>
        <v>2483</v>
      </c>
      <c r="G31" s="95">
        <f t="shared" si="10"/>
        <v>12560.5</v>
      </c>
      <c r="H31" s="95">
        <f t="shared" si="10"/>
        <v>5563.93</v>
      </c>
      <c r="I31" s="220">
        <f t="shared" ref="I31:I39" si="11">H31/G31*100</f>
        <v>44.29704231519446</v>
      </c>
    </row>
    <row r="32" spans="2:9">
      <c r="B32" s="74" t="s">
        <v>188</v>
      </c>
      <c r="C32" s="72">
        <f t="shared" ref="C32:H32" si="12">C94</f>
        <v>15244</v>
      </c>
      <c r="D32" s="72">
        <f t="shared" si="12"/>
        <v>15244</v>
      </c>
      <c r="E32" s="72">
        <f t="shared" si="12"/>
        <v>9097.5</v>
      </c>
      <c r="F32" s="72">
        <f t="shared" si="12"/>
        <v>1909</v>
      </c>
      <c r="G32" s="72">
        <f t="shared" si="12"/>
        <v>11006.5</v>
      </c>
      <c r="H32" s="72">
        <f t="shared" si="12"/>
        <v>5145.26</v>
      </c>
      <c r="I32" s="284">
        <f t="shared" si="11"/>
        <v>46.747467405623951</v>
      </c>
    </row>
    <row r="33" spans="2:9">
      <c r="B33" s="305" t="s">
        <v>300</v>
      </c>
      <c r="C33" s="72">
        <f t="shared" ref="C33:H33" si="13">C102</f>
        <v>1954</v>
      </c>
      <c r="D33" s="72">
        <f t="shared" si="13"/>
        <v>1954</v>
      </c>
      <c r="E33" s="72">
        <f t="shared" si="13"/>
        <v>980</v>
      </c>
      <c r="F33" s="72">
        <f t="shared" si="13"/>
        <v>574</v>
      </c>
      <c r="G33" s="72">
        <f t="shared" si="13"/>
        <v>1554</v>
      </c>
      <c r="H33" s="72">
        <f t="shared" si="13"/>
        <v>418.67</v>
      </c>
      <c r="I33" s="284">
        <f t="shared" si="11"/>
        <v>26.941441441441444</v>
      </c>
    </row>
    <row r="34" spans="2:9">
      <c r="B34" s="104" t="s">
        <v>352</v>
      </c>
      <c r="C34" s="107">
        <f t="shared" ref="C34:H34" si="14">SUM(C35+C46+C47+C48+C52+C51)</f>
        <v>168616.35</v>
      </c>
      <c r="D34" s="107">
        <f t="shared" si="14"/>
        <v>171076.83000000002</v>
      </c>
      <c r="E34" s="107">
        <f t="shared" si="14"/>
        <v>98499.360000000015</v>
      </c>
      <c r="F34" s="107">
        <f t="shared" si="14"/>
        <v>34400.680000000008</v>
      </c>
      <c r="G34" s="107">
        <f t="shared" si="14"/>
        <v>132900.04</v>
      </c>
      <c r="H34" s="107">
        <f t="shared" si="14"/>
        <v>98069.6</v>
      </c>
      <c r="I34" s="283">
        <f t="shared" si="11"/>
        <v>73.792001868471971</v>
      </c>
    </row>
    <row r="35" spans="2:9">
      <c r="B35" s="100" t="s">
        <v>353</v>
      </c>
      <c r="C35" s="95">
        <f t="shared" ref="C35:H35" si="15">SUM(C36:C45)</f>
        <v>158866.43</v>
      </c>
      <c r="D35" s="95">
        <f t="shared" si="15"/>
        <v>161596.66</v>
      </c>
      <c r="E35" s="95">
        <f>SUM(E36:E45)</f>
        <v>92060.44</v>
      </c>
      <c r="F35" s="95">
        <f t="shared" si="15"/>
        <v>33408.93</v>
      </c>
      <c r="G35" s="95">
        <f t="shared" si="15"/>
        <v>125469.37000000001</v>
      </c>
      <c r="H35" s="95">
        <f t="shared" si="15"/>
        <v>93513.2</v>
      </c>
      <c r="I35" s="220">
        <f t="shared" si="11"/>
        <v>74.530700201969609</v>
      </c>
    </row>
    <row r="36" spans="2:9">
      <c r="B36" s="84" t="s">
        <v>194</v>
      </c>
      <c r="C36" s="72">
        <f t="shared" ref="C36:H36" si="16">C211+C265+C299</f>
        <v>81780.039999999994</v>
      </c>
      <c r="D36" s="72">
        <f t="shared" si="16"/>
        <v>83765.789999999994</v>
      </c>
      <c r="E36" s="72">
        <f t="shared" si="16"/>
        <v>45723.549999999996</v>
      </c>
      <c r="F36" s="72">
        <f t="shared" si="16"/>
        <v>20118.98</v>
      </c>
      <c r="G36" s="72">
        <f t="shared" si="16"/>
        <v>65842.53</v>
      </c>
      <c r="H36" s="72">
        <f t="shared" si="16"/>
        <v>53248.340000000011</v>
      </c>
      <c r="I36" s="284">
        <f t="shared" si="11"/>
        <v>80.872256883203022</v>
      </c>
    </row>
    <row r="37" spans="2:9">
      <c r="B37" s="84" t="s">
        <v>196</v>
      </c>
      <c r="C37" s="72">
        <f t="shared" ref="C37:H37" si="17">C212+C266+C290+C328</f>
        <v>38605.360000000001</v>
      </c>
      <c r="D37" s="72">
        <f t="shared" si="17"/>
        <v>38698.14</v>
      </c>
      <c r="E37" s="72">
        <f t="shared" si="17"/>
        <v>20969.760000000002</v>
      </c>
      <c r="F37" s="72">
        <f t="shared" si="17"/>
        <v>8877.98</v>
      </c>
      <c r="G37" s="72">
        <f t="shared" si="17"/>
        <v>29847.74</v>
      </c>
      <c r="H37" s="72">
        <f t="shared" si="17"/>
        <v>19016.98</v>
      </c>
      <c r="I37" s="284">
        <f t="shared" si="11"/>
        <v>63.713299566399328</v>
      </c>
    </row>
    <row r="38" spans="2:9">
      <c r="B38" s="80" t="s">
        <v>73</v>
      </c>
      <c r="C38" s="72">
        <f>C213</f>
        <v>3210</v>
      </c>
      <c r="D38" s="72">
        <f t="shared" ref="D38:H40" si="18">D213</f>
        <v>3210</v>
      </c>
      <c r="E38" s="72">
        <f t="shared" si="18"/>
        <v>2370</v>
      </c>
      <c r="F38" s="72">
        <f t="shared" si="18"/>
        <v>830</v>
      </c>
      <c r="G38" s="72">
        <f t="shared" si="18"/>
        <v>3200</v>
      </c>
      <c r="H38" s="72">
        <f t="shared" si="18"/>
        <v>2370</v>
      </c>
      <c r="I38" s="284">
        <f t="shared" si="11"/>
        <v>74.0625</v>
      </c>
    </row>
    <row r="39" spans="2:9">
      <c r="B39" s="84" t="s">
        <v>199</v>
      </c>
      <c r="C39" s="72">
        <f>C214</f>
        <v>28426</v>
      </c>
      <c r="D39" s="72">
        <f t="shared" si="18"/>
        <v>28426</v>
      </c>
      <c r="E39" s="72">
        <f t="shared" si="18"/>
        <v>19300</v>
      </c>
      <c r="F39" s="72">
        <f t="shared" si="18"/>
        <v>1627</v>
      </c>
      <c r="G39" s="72">
        <f t="shared" si="18"/>
        <v>20927</v>
      </c>
      <c r="H39" s="72">
        <f t="shared" si="18"/>
        <v>16529.02</v>
      </c>
      <c r="I39" s="284">
        <f t="shared" si="11"/>
        <v>78.984183112725191</v>
      </c>
    </row>
    <row r="40" spans="2:9">
      <c r="B40" s="80" t="s">
        <v>201</v>
      </c>
      <c r="C40" s="72">
        <f>C215</f>
        <v>100</v>
      </c>
      <c r="D40" s="72">
        <f t="shared" si="18"/>
        <v>16.48</v>
      </c>
      <c r="E40" s="72">
        <f t="shared" si="18"/>
        <v>0</v>
      </c>
      <c r="F40" s="72">
        <f t="shared" si="18"/>
        <v>0</v>
      </c>
      <c r="G40" s="72">
        <f t="shared" si="18"/>
        <v>0</v>
      </c>
      <c r="H40" s="72">
        <f t="shared" si="18"/>
        <v>0</v>
      </c>
      <c r="I40" s="284">
        <v>0</v>
      </c>
    </row>
    <row r="41" spans="2:9">
      <c r="B41" s="84" t="s">
        <v>203</v>
      </c>
      <c r="C41" s="72">
        <f t="shared" ref="C41:H41" si="19">C216-C240</f>
        <v>20</v>
      </c>
      <c r="D41" s="72">
        <f t="shared" si="19"/>
        <v>20</v>
      </c>
      <c r="E41" s="72">
        <f t="shared" si="19"/>
        <v>12.500000000000455</v>
      </c>
      <c r="F41" s="72">
        <f t="shared" si="19"/>
        <v>5.5</v>
      </c>
      <c r="G41" s="72">
        <f t="shared" si="19"/>
        <v>18</v>
      </c>
      <c r="H41" s="72">
        <f t="shared" si="19"/>
        <v>12.469999999999345</v>
      </c>
      <c r="I41" s="284">
        <f>H41/G41*100</f>
        <v>69.277777777774148</v>
      </c>
    </row>
    <row r="42" spans="2:9">
      <c r="B42" s="74" t="s">
        <v>2</v>
      </c>
      <c r="C42" s="72"/>
      <c r="D42" s="72">
        <f>D217</f>
        <v>30</v>
      </c>
      <c r="E42" s="72">
        <f>E217</f>
        <v>0</v>
      </c>
      <c r="F42" s="72">
        <f>F217</f>
        <v>30</v>
      </c>
      <c r="G42" s="72">
        <f>G217</f>
        <v>30</v>
      </c>
      <c r="H42" s="72">
        <f>H107</f>
        <v>9.2799999999999994</v>
      </c>
      <c r="I42" s="284"/>
    </row>
    <row r="43" spans="2:9">
      <c r="B43" s="306" t="s">
        <v>307</v>
      </c>
      <c r="C43" s="72">
        <f t="shared" ref="C43:H43" si="20">C218+C329</f>
        <v>3300.03</v>
      </c>
      <c r="D43" s="72">
        <f t="shared" si="20"/>
        <v>4005.03</v>
      </c>
      <c r="E43" s="72">
        <f t="shared" si="20"/>
        <v>1763.03</v>
      </c>
      <c r="F43" s="72">
        <f t="shared" si="20"/>
        <v>1091.75</v>
      </c>
      <c r="G43" s="72">
        <f t="shared" si="20"/>
        <v>2854.78</v>
      </c>
      <c r="H43" s="72">
        <f t="shared" si="20"/>
        <v>466.09000000000003</v>
      </c>
      <c r="I43" s="284">
        <v>0</v>
      </c>
    </row>
    <row r="44" spans="2:9">
      <c r="B44" s="80" t="s">
        <v>1</v>
      </c>
      <c r="C44" s="72">
        <f t="shared" ref="C44:H44" si="21">C219+C301</f>
        <v>3244</v>
      </c>
      <c r="D44" s="72">
        <f t="shared" si="21"/>
        <v>3244.2200000000003</v>
      </c>
      <c r="E44" s="72">
        <f t="shared" si="21"/>
        <v>1814.8</v>
      </c>
      <c r="F44" s="72">
        <f t="shared" si="21"/>
        <v>821.22</v>
      </c>
      <c r="G44" s="72">
        <f t="shared" si="21"/>
        <v>2636.02</v>
      </c>
      <c r="H44" s="72">
        <f t="shared" si="21"/>
        <v>1778.3400000000001</v>
      </c>
      <c r="I44" s="284">
        <f>H44/G44*100</f>
        <v>67.463069324208476</v>
      </c>
    </row>
    <row r="45" spans="2:9">
      <c r="B45" s="80" t="s">
        <v>0</v>
      </c>
      <c r="C45" s="72">
        <f t="shared" ref="C45:H45" si="22">C220</f>
        <v>181</v>
      </c>
      <c r="D45" s="72">
        <f t="shared" si="22"/>
        <v>181</v>
      </c>
      <c r="E45" s="72">
        <f t="shared" si="22"/>
        <v>106.8</v>
      </c>
      <c r="F45" s="72">
        <f t="shared" si="22"/>
        <v>6.5</v>
      </c>
      <c r="G45" s="72">
        <f t="shared" si="22"/>
        <v>113.3</v>
      </c>
      <c r="H45" s="72">
        <f t="shared" si="22"/>
        <v>82.68</v>
      </c>
      <c r="I45" s="284">
        <f>H45/G45*100</f>
        <v>72.974404236540167</v>
      </c>
    </row>
    <row r="46" spans="2:9">
      <c r="B46" s="100" t="s">
        <v>208</v>
      </c>
      <c r="C46" s="95">
        <f t="shared" ref="C46:H46" si="23">C222+C330</f>
        <v>5497.07</v>
      </c>
      <c r="D46" s="95">
        <f t="shared" si="23"/>
        <v>5874.91</v>
      </c>
      <c r="E46" s="95">
        <f t="shared" si="23"/>
        <v>4302.07</v>
      </c>
      <c r="F46" s="95">
        <f t="shared" si="23"/>
        <v>1405.8400000000001</v>
      </c>
      <c r="G46" s="95">
        <f t="shared" si="23"/>
        <v>5707.91</v>
      </c>
      <c r="H46" s="95">
        <f t="shared" si="23"/>
        <v>3558.9399999999996</v>
      </c>
      <c r="I46" s="220">
        <f>H46/G46*100</f>
        <v>62.351018148499179</v>
      </c>
    </row>
    <row r="47" spans="2:9">
      <c r="B47" s="100" t="s">
        <v>255</v>
      </c>
      <c r="C47" s="95">
        <f>C223</f>
        <v>100</v>
      </c>
      <c r="D47" s="95">
        <f>D223</f>
        <v>100</v>
      </c>
      <c r="E47" s="95">
        <f>E223</f>
        <v>100</v>
      </c>
      <c r="F47" s="95">
        <v>0</v>
      </c>
      <c r="G47" s="95">
        <f>G223</f>
        <v>100</v>
      </c>
      <c r="H47" s="95">
        <f>H223</f>
        <v>100</v>
      </c>
      <c r="I47" s="220">
        <v>0</v>
      </c>
    </row>
    <row r="48" spans="2:9">
      <c r="B48" s="100" t="s">
        <v>354</v>
      </c>
      <c r="C48" s="95">
        <f t="shared" ref="C48:H48" si="24">SUM(C49:C50)</f>
        <v>4538.91</v>
      </c>
      <c r="D48" s="95">
        <f t="shared" si="24"/>
        <v>4538.91</v>
      </c>
      <c r="E48" s="95">
        <f t="shared" si="24"/>
        <v>2413.91</v>
      </c>
      <c r="F48" s="95">
        <f t="shared" si="24"/>
        <v>238</v>
      </c>
      <c r="G48" s="95">
        <f t="shared" si="24"/>
        <v>2651.91</v>
      </c>
      <c r="H48" s="95">
        <f t="shared" si="24"/>
        <v>1931.96</v>
      </c>
      <c r="I48" s="220">
        <f>H48/G48*100</f>
        <v>72.851642778224004</v>
      </c>
    </row>
    <row r="49" spans="2:9">
      <c r="B49" s="74" t="s">
        <v>212</v>
      </c>
      <c r="C49" s="72">
        <v>0</v>
      </c>
      <c r="D49" s="72">
        <v>0</v>
      </c>
      <c r="E49" s="72">
        <v>0</v>
      </c>
      <c r="F49" s="72">
        <v>0</v>
      </c>
      <c r="G49" s="72">
        <v>0</v>
      </c>
      <c r="H49" s="72">
        <v>0</v>
      </c>
      <c r="I49" s="284">
        <v>0</v>
      </c>
    </row>
    <row r="50" spans="2:9" ht="15.75" customHeight="1">
      <c r="B50" s="85" t="s">
        <v>214</v>
      </c>
      <c r="C50" s="72">
        <f t="shared" ref="C50:H50" si="25">C221+C331</f>
        <v>4538.91</v>
      </c>
      <c r="D50" s="72">
        <f t="shared" si="25"/>
        <v>4538.91</v>
      </c>
      <c r="E50" s="72">
        <f t="shared" si="25"/>
        <v>2413.91</v>
      </c>
      <c r="F50" s="72">
        <f t="shared" si="25"/>
        <v>238</v>
      </c>
      <c r="G50" s="72">
        <f t="shared" si="25"/>
        <v>2651.91</v>
      </c>
      <c r="H50" s="72">
        <f t="shared" si="25"/>
        <v>1931.96</v>
      </c>
      <c r="I50" s="284">
        <f>H50/G50*100</f>
        <v>72.851642778224004</v>
      </c>
    </row>
    <row r="51" spans="2:9" ht="15" customHeight="1">
      <c r="B51" s="102" t="s">
        <v>226</v>
      </c>
      <c r="C51" s="95">
        <f t="shared" ref="C51:H51" si="26">C224+C267</f>
        <v>-386.06</v>
      </c>
      <c r="D51" s="95">
        <f t="shared" si="26"/>
        <v>-1033.6499999999999</v>
      </c>
      <c r="E51" s="95">
        <f t="shared" si="26"/>
        <v>-377.06</v>
      </c>
      <c r="F51" s="95">
        <f t="shared" si="26"/>
        <v>-652.08999999999992</v>
      </c>
      <c r="G51" s="95">
        <f t="shared" si="26"/>
        <v>-1029.1499999999999</v>
      </c>
      <c r="H51" s="95">
        <f t="shared" si="26"/>
        <v>-1034.5</v>
      </c>
      <c r="I51" s="220">
        <f>H51/G51*100</f>
        <v>100.51984647524657</v>
      </c>
    </row>
    <row r="52" spans="2:9">
      <c r="B52" s="102" t="s">
        <v>216</v>
      </c>
      <c r="C52" s="72"/>
      <c r="D52" s="72"/>
      <c r="E52" s="72"/>
      <c r="F52" s="72"/>
      <c r="G52" s="72"/>
      <c r="H52" s="72"/>
      <c r="I52" s="284"/>
    </row>
    <row r="53" spans="2:9" ht="15.75" customHeight="1">
      <c r="B53" s="286" t="s">
        <v>217</v>
      </c>
      <c r="C53" s="95">
        <f t="shared" ref="C53:H53" si="27">SUM(C14-C34)</f>
        <v>0</v>
      </c>
      <c r="D53" s="95">
        <f t="shared" si="27"/>
        <v>-2.9103830456733704E-11</v>
      </c>
      <c r="E53" s="95">
        <f t="shared" si="27"/>
        <v>-1.4551915228366852E-11</v>
      </c>
      <c r="F53" s="95">
        <f t="shared" si="27"/>
        <v>-7.2759576141834259E-12</v>
      </c>
      <c r="G53" s="95">
        <f t="shared" si="27"/>
        <v>-2.9103830456733704E-11</v>
      </c>
      <c r="H53" s="95">
        <f t="shared" si="27"/>
        <v>-237.48999999999069</v>
      </c>
      <c r="I53" s="284"/>
    </row>
    <row r="54" spans="2:9">
      <c r="B54" s="287" t="s">
        <v>24</v>
      </c>
      <c r="C54" s="288">
        <f t="shared" ref="C54:H54" si="28">C104</f>
        <v>7355</v>
      </c>
      <c r="D54" s="288">
        <f t="shared" si="28"/>
        <v>6919.75</v>
      </c>
      <c r="E54" s="288">
        <f t="shared" si="28"/>
        <v>3656.62</v>
      </c>
      <c r="F54" s="288">
        <f t="shared" si="28"/>
        <v>1889.1799999999998</v>
      </c>
      <c r="G54" s="288">
        <f t="shared" si="28"/>
        <v>5545.7999999999993</v>
      </c>
      <c r="H54" s="288">
        <f t="shared" si="28"/>
        <v>3770.37</v>
      </c>
      <c r="I54" s="284">
        <f t="shared" ref="I54:I68" si="29">H54/G54*100</f>
        <v>67.986043492372616</v>
      </c>
    </row>
    <row r="55" spans="2:9">
      <c r="B55" s="287" t="s">
        <v>23</v>
      </c>
      <c r="C55" s="288">
        <f t="shared" ref="C55:H55" si="30">C110+C242+C313-C112</f>
        <v>1365.91</v>
      </c>
      <c r="D55" s="288">
        <f t="shared" si="30"/>
        <v>1382.39</v>
      </c>
      <c r="E55" s="288">
        <f t="shared" si="30"/>
        <v>934.91000000000008</v>
      </c>
      <c r="F55" s="288">
        <f t="shared" si="30"/>
        <v>297.5</v>
      </c>
      <c r="G55" s="288">
        <f t="shared" si="30"/>
        <v>1232.4100000000001</v>
      </c>
      <c r="H55" s="288">
        <f t="shared" si="30"/>
        <v>480.79999999999995</v>
      </c>
      <c r="I55" s="284">
        <f t="shared" si="29"/>
        <v>39.012990806630903</v>
      </c>
    </row>
    <row r="56" spans="2:9">
      <c r="B56" s="287" t="s">
        <v>73</v>
      </c>
      <c r="C56" s="288">
        <f t="shared" ref="C56:H56" si="31">C117</f>
        <v>3210</v>
      </c>
      <c r="D56" s="288">
        <f t="shared" si="31"/>
        <v>3210</v>
      </c>
      <c r="E56" s="288">
        <f t="shared" si="31"/>
        <v>2370</v>
      </c>
      <c r="F56" s="288">
        <f t="shared" si="31"/>
        <v>830</v>
      </c>
      <c r="G56" s="288">
        <f t="shared" si="31"/>
        <v>3200</v>
      </c>
      <c r="H56" s="288">
        <f t="shared" si="31"/>
        <v>2370</v>
      </c>
      <c r="I56" s="284">
        <f t="shared" si="29"/>
        <v>74.0625</v>
      </c>
    </row>
    <row r="57" spans="2:9">
      <c r="B57" s="287" t="s">
        <v>22</v>
      </c>
      <c r="C57" s="288">
        <f t="shared" ref="C57:H57" si="32">C119</f>
        <v>20</v>
      </c>
      <c r="D57" s="288">
        <f t="shared" si="32"/>
        <v>20</v>
      </c>
      <c r="E57" s="288">
        <f t="shared" si="32"/>
        <v>12.5</v>
      </c>
      <c r="F57" s="288">
        <f t="shared" si="32"/>
        <v>5.5</v>
      </c>
      <c r="G57" s="288">
        <f t="shared" si="32"/>
        <v>18</v>
      </c>
      <c r="H57" s="288">
        <f t="shared" si="32"/>
        <v>12.47</v>
      </c>
      <c r="I57" s="284">
        <f t="shared" si="29"/>
        <v>69.277777777777786</v>
      </c>
    </row>
    <row r="58" spans="2:9">
      <c r="B58" s="287" t="s">
        <v>21</v>
      </c>
      <c r="C58" s="288">
        <f t="shared" ref="C58:H58" si="33">C122+C246-C125</f>
        <v>5022</v>
      </c>
      <c r="D58" s="288">
        <f t="shared" si="33"/>
        <v>4872</v>
      </c>
      <c r="E58" s="288">
        <f t="shared" si="33"/>
        <v>2565.4300000000003</v>
      </c>
      <c r="F58" s="288">
        <f t="shared" si="33"/>
        <v>1163.5</v>
      </c>
      <c r="G58" s="288">
        <f t="shared" si="33"/>
        <v>3728.9300000000003</v>
      </c>
      <c r="H58" s="288">
        <f t="shared" si="33"/>
        <v>2940.54</v>
      </c>
      <c r="I58" s="284">
        <f t="shared" si="29"/>
        <v>78.857473859793544</v>
      </c>
    </row>
    <row r="59" spans="2:9">
      <c r="B59" s="287" t="s">
        <v>20</v>
      </c>
      <c r="C59" s="288">
        <f t="shared" ref="C59:H59" si="34">C129+C288</f>
        <v>64854.34</v>
      </c>
      <c r="D59" s="288">
        <f t="shared" si="34"/>
        <v>67304.83</v>
      </c>
      <c r="E59" s="288">
        <f t="shared" si="34"/>
        <v>38212.410000000003</v>
      </c>
      <c r="F59" s="288">
        <f t="shared" si="34"/>
        <v>15006.279999999999</v>
      </c>
      <c r="G59" s="288">
        <f t="shared" si="34"/>
        <v>53218.689999999995</v>
      </c>
      <c r="H59" s="288">
        <f t="shared" si="34"/>
        <v>44368.090000000004</v>
      </c>
      <c r="I59" s="284">
        <f t="shared" si="29"/>
        <v>83.369376435233576</v>
      </c>
    </row>
    <row r="60" spans="2:9">
      <c r="B60" s="287" t="s">
        <v>19</v>
      </c>
      <c r="C60" s="288">
        <f t="shared" ref="C60:H60" si="35">C141</f>
        <v>2808</v>
      </c>
      <c r="D60" s="288">
        <f t="shared" si="35"/>
        <v>2808</v>
      </c>
      <c r="E60" s="288">
        <f t="shared" si="35"/>
        <v>1594.5</v>
      </c>
      <c r="F60" s="288">
        <f t="shared" si="35"/>
        <v>732</v>
      </c>
      <c r="G60" s="288">
        <f t="shared" si="35"/>
        <v>2326.5</v>
      </c>
      <c r="H60" s="288">
        <f t="shared" si="35"/>
        <v>1713.82</v>
      </c>
      <c r="I60" s="284">
        <f t="shared" si="29"/>
        <v>73.665162260906939</v>
      </c>
    </row>
    <row r="61" spans="2:9">
      <c r="B61" s="287" t="s">
        <v>18</v>
      </c>
      <c r="C61" s="288">
        <f t="shared" ref="C61:H61" si="36">C147-C150+C251</f>
        <v>7689</v>
      </c>
      <c r="D61" s="288">
        <f t="shared" si="36"/>
        <v>7589.6200000000008</v>
      </c>
      <c r="E61" s="288">
        <f t="shared" si="36"/>
        <v>4226.92</v>
      </c>
      <c r="F61" s="288">
        <f t="shared" si="36"/>
        <v>1790.9</v>
      </c>
      <c r="G61" s="288">
        <f t="shared" si="36"/>
        <v>6017.8200000000015</v>
      </c>
      <c r="H61" s="288">
        <f t="shared" si="36"/>
        <v>4199.4800000000014</v>
      </c>
      <c r="I61" s="284">
        <f t="shared" si="29"/>
        <v>69.784074631677257</v>
      </c>
    </row>
    <row r="62" spans="2:9">
      <c r="B62" s="287" t="s">
        <v>17</v>
      </c>
      <c r="C62" s="288">
        <f t="shared" ref="C62:H62" si="37">C161-C164+C258+C316</f>
        <v>16940.03</v>
      </c>
      <c r="D62" s="288">
        <f t="shared" si="37"/>
        <v>17645.03</v>
      </c>
      <c r="E62" s="288">
        <f t="shared" si="37"/>
        <v>8867.130000000001</v>
      </c>
      <c r="F62" s="288">
        <f t="shared" si="37"/>
        <v>4446.88</v>
      </c>
      <c r="G62" s="288">
        <f t="shared" si="37"/>
        <v>13314.01</v>
      </c>
      <c r="H62" s="288">
        <f t="shared" si="37"/>
        <v>7868.83</v>
      </c>
      <c r="I62" s="284">
        <f t="shared" si="29"/>
        <v>59.101878397267235</v>
      </c>
    </row>
    <row r="63" spans="2:9">
      <c r="B63" s="287" t="s">
        <v>16</v>
      </c>
      <c r="C63" s="288">
        <f t="shared" ref="C63:H63" si="38">C174+C319</f>
        <v>19850.07</v>
      </c>
      <c r="D63" s="288">
        <f t="shared" si="38"/>
        <v>18994.73</v>
      </c>
      <c r="E63" s="288">
        <f t="shared" si="38"/>
        <v>10898.9</v>
      </c>
      <c r="F63" s="288">
        <f t="shared" si="38"/>
        <v>3985.86</v>
      </c>
      <c r="G63" s="288">
        <f t="shared" si="38"/>
        <v>14884.76</v>
      </c>
      <c r="H63" s="288">
        <f t="shared" si="38"/>
        <v>8292.33</v>
      </c>
      <c r="I63" s="284">
        <f t="shared" si="29"/>
        <v>55.710202918958714</v>
      </c>
    </row>
    <row r="64" spans="2:9">
      <c r="B64" s="287" t="s">
        <v>15</v>
      </c>
      <c r="C64" s="288">
        <f t="shared" ref="C64:H64" si="39">C182</f>
        <v>3512</v>
      </c>
      <c r="D64" s="288">
        <f t="shared" si="39"/>
        <v>3518</v>
      </c>
      <c r="E64" s="288">
        <f t="shared" si="39"/>
        <v>1650</v>
      </c>
      <c r="F64" s="288">
        <f t="shared" si="39"/>
        <v>1018</v>
      </c>
      <c r="G64" s="288">
        <f t="shared" si="39"/>
        <v>2668</v>
      </c>
      <c r="H64" s="288">
        <f t="shared" si="39"/>
        <v>1560.49</v>
      </c>
      <c r="I64" s="284">
        <f t="shared" si="29"/>
        <v>58.489130434782609</v>
      </c>
    </row>
    <row r="65" spans="1:10">
      <c r="B65" s="287" t="s">
        <v>14</v>
      </c>
      <c r="C65" s="288">
        <f t="shared" ref="C65:H65" si="40">C189</f>
        <v>3907</v>
      </c>
      <c r="D65" s="288">
        <f t="shared" si="40"/>
        <v>3907</v>
      </c>
      <c r="E65" s="288">
        <f t="shared" si="40"/>
        <v>1882</v>
      </c>
      <c r="F65" s="288">
        <f t="shared" si="40"/>
        <v>138</v>
      </c>
      <c r="G65" s="288">
        <f t="shared" si="40"/>
        <v>2020</v>
      </c>
      <c r="H65" s="288">
        <f t="shared" si="40"/>
        <v>1839.56</v>
      </c>
      <c r="I65" s="284">
        <f t="shared" si="29"/>
        <v>91.067326732673266</v>
      </c>
    </row>
    <row r="66" spans="1:10">
      <c r="B66" s="287" t="s">
        <v>13</v>
      </c>
      <c r="C66" s="288">
        <f t="shared" ref="C66:H66" si="41">C194</f>
        <v>28860</v>
      </c>
      <c r="D66" s="288">
        <f t="shared" si="41"/>
        <v>28909.27</v>
      </c>
      <c r="E66" s="288">
        <f t="shared" si="41"/>
        <v>19452</v>
      </c>
      <c r="F66" s="288">
        <f t="shared" si="41"/>
        <v>1856.27</v>
      </c>
      <c r="G66" s="288">
        <f t="shared" si="41"/>
        <v>21308.27</v>
      </c>
      <c r="H66" s="288">
        <f t="shared" si="41"/>
        <v>16694.59</v>
      </c>
      <c r="I66" s="284">
        <f t="shared" si="29"/>
        <v>78.347937209355806</v>
      </c>
    </row>
    <row r="67" spans="1:10">
      <c r="B67" s="287" t="s">
        <v>12</v>
      </c>
      <c r="C67" s="288">
        <f t="shared" ref="C67:H68" si="42">C201</f>
        <v>30</v>
      </c>
      <c r="D67" s="288">
        <f t="shared" si="42"/>
        <v>30</v>
      </c>
      <c r="E67" s="288">
        <f t="shared" si="42"/>
        <v>16</v>
      </c>
      <c r="F67" s="288">
        <f t="shared" si="42"/>
        <v>10</v>
      </c>
      <c r="G67" s="288">
        <f t="shared" si="42"/>
        <v>26</v>
      </c>
      <c r="H67" s="288">
        <f t="shared" si="42"/>
        <v>23.84</v>
      </c>
      <c r="I67" s="284">
        <f t="shared" si="29"/>
        <v>91.692307692307693</v>
      </c>
    </row>
    <row r="68" spans="1:10">
      <c r="B68" s="287" t="s">
        <v>11</v>
      </c>
      <c r="C68" s="288">
        <f t="shared" si="42"/>
        <v>3193</v>
      </c>
      <c r="D68" s="288">
        <f t="shared" si="42"/>
        <v>3966.2099999999996</v>
      </c>
      <c r="E68" s="288">
        <f t="shared" si="42"/>
        <v>2160.04</v>
      </c>
      <c r="F68" s="288">
        <f t="shared" si="42"/>
        <v>1230.81</v>
      </c>
      <c r="G68" s="288">
        <f t="shared" si="42"/>
        <v>3390.85</v>
      </c>
      <c r="H68" s="288">
        <f t="shared" si="42"/>
        <v>1934.3900000000003</v>
      </c>
      <c r="I68" s="284">
        <f t="shared" si="29"/>
        <v>57.047348010085976</v>
      </c>
    </row>
    <row r="70" spans="1:10">
      <c r="B70" s="261" t="s">
        <v>328</v>
      </c>
      <c r="C70" s="289"/>
      <c r="D70" s="289"/>
      <c r="E70" s="289"/>
      <c r="F70" s="289"/>
      <c r="G70" s="289"/>
    </row>
    <row r="71" spans="1:10">
      <c r="G71" t="s">
        <v>76</v>
      </c>
    </row>
    <row r="72" spans="1:10">
      <c r="A72" s="8" t="s">
        <v>36</v>
      </c>
      <c r="B72" s="52" t="s">
        <v>35</v>
      </c>
      <c r="C72" s="48" t="s">
        <v>71</v>
      </c>
      <c r="D72" s="48" t="s">
        <v>71</v>
      </c>
      <c r="E72" s="48" t="s">
        <v>71</v>
      </c>
      <c r="F72" s="48" t="s">
        <v>71</v>
      </c>
      <c r="G72" s="60" t="s">
        <v>71</v>
      </c>
      <c r="H72" s="290" t="s">
        <v>34</v>
      </c>
      <c r="I72" s="291"/>
    </row>
    <row r="73" spans="1:10" ht="15">
      <c r="A73" s="47" t="s">
        <v>32</v>
      </c>
      <c r="B73" s="53"/>
      <c r="C73" s="49" t="s">
        <v>77</v>
      </c>
      <c r="D73" s="49" t="s">
        <v>321</v>
      </c>
      <c r="E73" s="49" t="s">
        <v>325</v>
      </c>
      <c r="F73" s="49" t="s">
        <v>333</v>
      </c>
      <c r="G73" s="61" t="s">
        <v>326</v>
      </c>
      <c r="H73" s="292" t="s">
        <v>327</v>
      </c>
      <c r="I73" s="293" t="s">
        <v>33</v>
      </c>
    </row>
    <row r="74" spans="1:10">
      <c r="A74" s="55"/>
      <c r="B74" s="54"/>
      <c r="C74" s="50" t="s">
        <v>245</v>
      </c>
      <c r="D74" s="50" t="s">
        <v>245</v>
      </c>
      <c r="E74" s="50" t="s">
        <v>245</v>
      </c>
      <c r="F74" s="50" t="s">
        <v>245</v>
      </c>
      <c r="G74" s="62" t="s">
        <v>245</v>
      </c>
      <c r="H74" s="294">
        <v>2010</v>
      </c>
      <c r="I74" s="51"/>
    </row>
    <row r="75" spans="1:10">
      <c r="A75" s="6" t="s">
        <v>31</v>
      </c>
      <c r="B75" s="6" t="s">
        <v>30</v>
      </c>
      <c r="C75" s="6">
        <v>1</v>
      </c>
      <c r="D75" s="6">
        <v>2</v>
      </c>
      <c r="E75" s="6">
        <v>3</v>
      </c>
      <c r="F75" s="6">
        <v>4</v>
      </c>
      <c r="G75" s="44" t="s">
        <v>342</v>
      </c>
      <c r="H75" s="51" t="s">
        <v>355</v>
      </c>
      <c r="I75" s="4" t="s">
        <v>343</v>
      </c>
    </row>
    <row r="76" spans="1:10">
      <c r="A76" s="4">
        <v>1</v>
      </c>
      <c r="B76" s="16" t="s">
        <v>50</v>
      </c>
      <c r="C76" s="12">
        <f t="shared" ref="C76:H76" si="43">C77+C78+C79+C80+C81+C82+C83+C84+C85+C86+C87+C88+C89+C90</f>
        <v>83460</v>
      </c>
      <c r="D76" s="196">
        <f>D77+D78+D79+D80+D81+D82+D83+D84+D85+D86+D87+D88+D89+D90</f>
        <v>83460</v>
      </c>
      <c r="E76" s="12">
        <f t="shared" si="43"/>
        <v>48800.56</v>
      </c>
      <c r="F76" s="12">
        <f t="shared" si="43"/>
        <v>15991</v>
      </c>
      <c r="G76" s="12">
        <f t="shared" si="43"/>
        <v>64791.56</v>
      </c>
      <c r="H76" s="12">
        <f t="shared" si="43"/>
        <v>48305.26999999999</v>
      </c>
      <c r="I76" s="18">
        <f>H76/G76*100</f>
        <v>74.554880296137327</v>
      </c>
      <c r="J76" s="30"/>
    </row>
    <row r="77" spans="1:10">
      <c r="A77" s="3"/>
      <c r="B77" s="9" t="s">
        <v>51</v>
      </c>
      <c r="C77" s="11">
        <v>418</v>
      </c>
      <c r="D77" s="13">
        <v>418</v>
      </c>
      <c r="E77" s="11">
        <v>227</v>
      </c>
      <c r="F77" s="11">
        <v>96</v>
      </c>
      <c r="G77" s="11">
        <f>E77+F77</f>
        <v>323</v>
      </c>
      <c r="H77" s="11">
        <v>193.11</v>
      </c>
      <c r="I77" s="45">
        <f>H77/G77*100</f>
        <v>59.786377708978335</v>
      </c>
    </row>
    <row r="78" spans="1:10">
      <c r="A78" s="3"/>
      <c r="B78" s="9" t="s">
        <v>78</v>
      </c>
      <c r="C78" s="11">
        <v>0</v>
      </c>
      <c r="D78" s="13">
        <v>0</v>
      </c>
      <c r="E78" s="11">
        <v>0</v>
      </c>
      <c r="F78" s="11">
        <v>0</v>
      </c>
      <c r="G78" s="11">
        <f t="shared" ref="G78:G90" si="44">E78+F78</f>
        <v>0</v>
      </c>
      <c r="H78" s="11">
        <v>0</v>
      </c>
      <c r="I78" s="45">
        <v>0</v>
      </c>
    </row>
    <row r="79" spans="1:10">
      <c r="A79" s="3"/>
      <c r="B79" s="9" t="s">
        <v>52</v>
      </c>
      <c r="C79" s="11">
        <v>17500</v>
      </c>
      <c r="D79" s="13">
        <v>17500</v>
      </c>
      <c r="E79" s="11">
        <v>11620</v>
      </c>
      <c r="F79" s="11">
        <v>2600</v>
      </c>
      <c r="G79" s="11">
        <f t="shared" si="44"/>
        <v>14220</v>
      </c>
      <c r="H79" s="11">
        <v>10362.23</v>
      </c>
      <c r="I79" s="45">
        <f t="shared" ref="I79:I86" si="45">H79/G79*100</f>
        <v>72.870815752461311</v>
      </c>
    </row>
    <row r="80" spans="1:10">
      <c r="A80" s="3"/>
      <c r="B80" s="9" t="s">
        <v>53</v>
      </c>
      <c r="C80" s="11">
        <v>11270</v>
      </c>
      <c r="D80" s="13">
        <v>11270</v>
      </c>
      <c r="E80" s="11">
        <v>7429</v>
      </c>
      <c r="F80" s="11">
        <v>1628</v>
      </c>
      <c r="G80" s="11">
        <f t="shared" si="44"/>
        <v>9057</v>
      </c>
      <c r="H80" s="11">
        <v>5349.98</v>
      </c>
      <c r="I80" s="45">
        <f t="shared" si="45"/>
        <v>59.070111515954501</v>
      </c>
    </row>
    <row r="81" spans="1:9">
      <c r="A81" s="3"/>
      <c r="B81" s="9" t="s">
        <v>54</v>
      </c>
      <c r="C81" s="11">
        <v>250</v>
      </c>
      <c r="D81" s="13">
        <v>250</v>
      </c>
      <c r="E81" s="11">
        <v>190</v>
      </c>
      <c r="F81" s="11">
        <v>26</v>
      </c>
      <c r="G81" s="11">
        <f t="shared" si="44"/>
        <v>216</v>
      </c>
      <c r="H81" s="11">
        <v>142.58000000000001</v>
      </c>
      <c r="I81" s="45">
        <f t="shared" si="45"/>
        <v>66.009259259259267</v>
      </c>
    </row>
    <row r="82" spans="1:9">
      <c r="A82" s="3"/>
      <c r="B82" s="9" t="s">
        <v>55</v>
      </c>
      <c r="C82" s="11">
        <v>4900</v>
      </c>
      <c r="D82" s="13">
        <v>4900</v>
      </c>
      <c r="E82" s="11">
        <v>2660</v>
      </c>
      <c r="F82" s="11">
        <v>1020</v>
      </c>
      <c r="G82" s="11">
        <f t="shared" si="44"/>
        <v>3680</v>
      </c>
      <c r="H82" s="11">
        <v>2463.0500000000002</v>
      </c>
      <c r="I82" s="45">
        <f t="shared" si="45"/>
        <v>66.93070652173914</v>
      </c>
    </row>
    <row r="83" spans="1:9">
      <c r="A83" s="3"/>
      <c r="B83" s="9" t="s">
        <v>56</v>
      </c>
      <c r="C83" s="11">
        <v>330</v>
      </c>
      <c r="D83" s="13">
        <v>330</v>
      </c>
      <c r="E83" s="11">
        <v>190</v>
      </c>
      <c r="F83" s="11">
        <v>70</v>
      </c>
      <c r="G83" s="11">
        <f t="shared" si="44"/>
        <v>260</v>
      </c>
      <c r="H83" s="11">
        <v>157.13999999999999</v>
      </c>
      <c r="I83" s="45">
        <f t="shared" si="45"/>
        <v>60.438461538461532</v>
      </c>
    </row>
    <row r="84" spans="1:9">
      <c r="A84" s="3"/>
      <c r="B84" s="9" t="s">
        <v>57</v>
      </c>
      <c r="C84" s="11">
        <v>750</v>
      </c>
      <c r="D84" s="13">
        <v>750</v>
      </c>
      <c r="E84" s="11">
        <v>450</v>
      </c>
      <c r="F84" s="11">
        <v>130</v>
      </c>
      <c r="G84" s="11">
        <f t="shared" si="44"/>
        <v>580</v>
      </c>
      <c r="H84" s="11">
        <v>474.1</v>
      </c>
      <c r="I84" s="45">
        <f t="shared" si="45"/>
        <v>81.741379310344826</v>
      </c>
    </row>
    <row r="85" spans="1:9">
      <c r="A85" s="3"/>
      <c r="B85" s="9" t="s">
        <v>58</v>
      </c>
      <c r="C85" s="11">
        <v>2050</v>
      </c>
      <c r="D85" s="13">
        <v>2050</v>
      </c>
      <c r="E85" s="11">
        <v>1350</v>
      </c>
      <c r="F85" s="11">
        <v>240</v>
      </c>
      <c r="G85" s="11">
        <f t="shared" si="44"/>
        <v>1590</v>
      </c>
      <c r="H85" s="11">
        <v>819.91</v>
      </c>
      <c r="I85" s="45">
        <f t="shared" si="45"/>
        <v>51.566666666666663</v>
      </c>
    </row>
    <row r="86" spans="1:9">
      <c r="A86" s="3"/>
      <c r="B86" s="9" t="s">
        <v>59</v>
      </c>
      <c r="C86" s="11">
        <v>700</v>
      </c>
      <c r="D86" s="13">
        <v>700</v>
      </c>
      <c r="E86" s="11">
        <v>400</v>
      </c>
      <c r="F86" s="11">
        <v>150</v>
      </c>
      <c r="G86" s="11">
        <f t="shared" si="44"/>
        <v>550</v>
      </c>
      <c r="H86" s="11">
        <v>435.01</v>
      </c>
      <c r="I86" s="45">
        <f t="shared" si="45"/>
        <v>79.092727272727274</v>
      </c>
    </row>
    <row r="87" spans="1:9">
      <c r="A87" s="3"/>
      <c r="B87" s="9" t="s">
        <v>132</v>
      </c>
      <c r="C87" s="11">
        <v>0</v>
      </c>
      <c r="D87" s="13">
        <v>0</v>
      </c>
      <c r="E87" s="11">
        <v>0</v>
      </c>
      <c r="F87" s="11">
        <v>0</v>
      </c>
      <c r="G87" s="11">
        <f t="shared" si="44"/>
        <v>0</v>
      </c>
      <c r="H87" s="11">
        <v>0</v>
      </c>
      <c r="I87" s="45">
        <v>0</v>
      </c>
    </row>
    <row r="88" spans="1:9">
      <c r="A88" s="3"/>
      <c r="B88" s="9" t="s">
        <v>67</v>
      </c>
      <c r="C88" s="11">
        <v>170</v>
      </c>
      <c r="D88" s="13">
        <v>170</v>
      </c>
      <c r="E88" s="11">
        <v>105.56</v>
      </c>
      <c r="F88" s="11">
        <v>19</v>
      </c>
      <c r="G88" s="11">
        <f t="shared" si="44"/>
        <v>124.56</v>
      </c>
      <c r="H88" s="11">
        <v>53.6</v>
      </c>
      <c r="I88" s="45">
        <f>H88/G88*100</f>
        <v>43.031470777135517</v>
      </c>
    </row>
    <row r="89" spans="1:9">
      <c r="A89" s="3"/>
      <c r="B89" s="9" t="s">
        <v>60</v>
      </c>
      <c r="C89" s="11">
        <v>45000</v>
      </c>
      <c r="D89" s="13">
        <v>45000</v>
      </c>
      <c r="E89" s="11">
        <v>24091</v>
      </c>
      <c r="F89" s="11">
        <v>10000</v>
      </c>
      <c r="G89" s="11">
        <f t="shared" si="44"/>
        <v>34091</v>
      </c>
      <c r="H89" s="11">
        <v>27762</v>
      </c>
      <c r="I89" s="45">
        <f>H89/G89*100</f>
        <v>81.434982840045762</v>
      </c>
    </row>
    <row r="90" spans="1:9">
      <c r="A90" s="3"/>
      <c r="B90" s="9" t="s">
        <v>61</v>
      </c>
      <c r="C90" s="11">
        <v>122</v>
      </c>
      <c r="D90" s="13">
        <v>122</v>
      </c>
      <c r="E90" s="11">
        <v>88</v>
      </c>
      <c r="F90" s="11">
        <v>12</v>
      </c>
      <c r="G90" s="11">
        <f t="shared" si="44"/>
        <v>100</v>
      </c>
      <c r="H90" s="11">
        <v>92.56</v>
      </c>
      <c r="I90" s="45">
        <f>H90/G90*100</f>
        <v>92.56</v>
      </c>
    </row>
    <row r="91" spans="1:9">
      <c r="A91" s="4">
        <v>2</v>
      </c>
      <c r="B91" s="16" t="s">
        <v>29</v>
      </c>
      <c r="C91" s="12">
        <f t="shared" ref="C91:H91" si="46">C92+C93</f>
        <v>58192</v>
      </c>
      <c r="D91" s="196">
        <f>D92+D93</f>
        <v>60643</v>
      </c>
      <c r="E91" s="12">
        <f t="shared" si="46"/>
        <v>33302</v>
      </c>
      <c r="F91" s="12">
        <f t="shared" si="46"/>
        <v>14414</v>
      </c>
      <c r="G91" s="12">
        <f t="shared" si="46"/>
        <v>47716</v>
      </c>
      <c r="H91" s="12">
        <f t="shared" si="46"/>
        <v>40120</v>
      </c>
      <c r="I91" s="18">
        <f>H91/G91*100</f>
        <v>84.080811467851461</v>
      </c>
    </row>
    <row r="92" spans="1:9">
      <c r="A92" s="3"/>
      <c r="B92" s="9" t="s">
        <v>62</v>
      </c>
      <c r="C92" s="11">
        <v>57933</v>
      </c>
      <c r="D92" s="13">
        <v>60384</v>
      </c>
      <c r="E92" s="11">
        <v>33183</v>
      </c>
      <c r="F92" s="11">
        <v>14347</v>
      </c>
      <c r="G92" s="11">
        <f>E92+F92</f>
        <v>47530</v>
      </c>
      <c r="H92" s="11">
        <v>40001</v>
      </c>
      <c r="I92" s="45">
        <f>H92/G92*100</f>
        <v>84.159478224279411</v>
      </c>
    </row>
    <row r="93" spans="1:9">
      <c r="A93" s="3"/>
      <c r="B93" s="9" t="s">
        <v>63</v>
      </c>
      <c r="C93" s="11">
        <v>259</v>
      </c>
      <c r="D93" s="13">
        <v>259</v>
      </c>
      <c r="E93" s="11">
        <v>119</v>
      </c>
      <c r="F93" s="11">
        <v>67</v>
      </c>
      <c r="G93" s="11">
        <f>E93+F93</f>
        <v>186</v>
      </c>
      <c r="H93" s="11">
        <v>119</v>
      </c>
      <c r="I93" s="45">
        <f t="shared" ref="I93:I110" si="47">H93/G93*100</f>
        <v>63.978494623655912</v>
      </c>
    </row>
    <row r="94" spans="1:9">
      <c r="A94" s="4">
        <v>3</v>
      </c>
      <c r="B94" s="16" t="s">
        <v>28</v>
      </c>
      <c r="C94" s="12">
        <f t="shared" ref="C94:H94" si="48">C97+C98+C99+C95+C100+C101+C96</f>
        <v>15244</v>
      </c>
      <c r="D94" s="196">
        <f>D97+D98+D99+D95+D100+D101+D96</f>
        <v>15244</v>
      </c>
      <c r="E94" s="12">
        <f t="shared" si="48"/>
        <v>9097.5</v>
      </c>
      <c r="F94" s="12">
        <f t="shared" si="48"/>
        <v>1909</v>
      </c>
      <c r="G94" s="12">
        <f t="shared" si="48"/>
        <v>11006.5</v>
      </c>
      <c r="H94" s="12">
        <f t="shared" si="48"/>
        <v>5145.26</v>
      </c>
      <c r="I94" s="18">
        <f t="shared" si="47"/>
        <v>46.747467405623951</v>
      </c>
    </row>
    <row r="95" spans="1:9">
      <c r="A95" s="4"/>
      <c r="B95" s="58" t="s">
        <v>302</v>
      </c>
      <c r="C95" s="59">
        <v>323</v>
      </c>
      <c r="D95" s="33">
        <v>323</v>
      </c>
      <c r="E95" s="59">
        <v>87</v>
      </c>
      <c r="F95" s="59">
        <v>236</v>
      </c>
      <c r="G95" s="11">
        <f t="shared" ref="G95:G102" si="49">E95+F95</f>
        <v>323</v>
      </c>
      <c r="H95" s="59">
        <v>0</v>
      </c>
      <c r="I95" s="45">
        <v>0</v>
      </c>
    </row>
    <row r="96" spans="1:9">
      <c r="A96" s="4"/>
      <c r="B96" s="58" t="s">
        <v>303</v>
      </c>
      <c r="C96" s="59">
        <v>363</v>
      </c>
      <c r="D96" s="33">
        <v>363</v>
      </c>
      <c r="E96" s="59">
        <v>180</v>
      </c>
      <c r="F96" s="59">
        <v>100</v>
      </c>
      <c r="G96" s="11">
        <f t="shared" si="49"/>
        <v>280</v>
      </c>
      <c r="H96" s="59">
        <v>0</v>
      </c>
      <c r="I96" s="45">
        <v>0</v>
      </c>
    </row>
    <row r="97" spans="1:9">
      <c r="A97" s="3"/>
      <c r="B97" s="9" t="s">
        <v>64</v>
      </c>
      <c r="C97" s="11">
        <v>11000</v>
      </c>
      <c r="D97" s="13">
        <v>11000</v>
      </c>
      <c r="E97" s="11">
        <v>6800</v>
      </c>
      <c r="F97" s="11">
        <v>700</v>
      </c>
      <c r="G97" s="11">
        <f t="shared" si="49"/>
        <v>7500</v>
      </c>
      <c r="H97" s="11">
        <v>3106</v>
      </c>
      <c r="I97" s="45">
        <f t="shared" si="47"/>
        <v>41.413333333333334</v>
      </c>
    </row>
    <row r="98" spans="1:9">
      <c r="A98" s="3"/>
      <c r="B98" s="9" t="s">
        <v>65</v>
      </c>
      <c r="C98" s="11">
        <v>330</v>
      </c>
      <c r="D98" s="13">
        <v>330</v>
      </c>
      <c r="E98" s="11">
        <v>170</v>
      </c>
      <c r="F98" s="11">
        <v>100</v>
      </c>
      <c r="G98" s="11">
        <f t="shared" si="49"/>
        <v>270</v>
      </c>
      <c r="H98" s="11">
        <v>89.79</v>
      </c>
      <c r="I98" s="45">
        <f t="shared" si="47"/>
        <v>33.25555555555556</v>
      </c>
    </row>
    <row r="99" spans="1:9">
      <c r="A99" s="3"/>
      <c r="B99" s="9" t="s">
        <v>66</v>
      </c>
      <c r="C99" s="11">
        <v>150</v>
      </c>
      <c r="D99" s="13">
        <v>150</v>
      </c>
      <c r="E99" s="11">
        <v>60</v>
      </c>
      <c r="F99" s="11">
        <v>50</v>
      </c>
      <c r="G99" s="11">
        <f t="shared" si="49"/>
        <v>110</v>
      </c>
      <c r="H99" s="11">
        <v>63.3</v>
      </c>
      <c r="I99" s="45">
        <f t="shared" si="47"/>
        <v>57.545454545454547</v>
      </c>
    </row>
    <row r="100" spans="1:9">
      <c r="A100" s="3"/>
      <c r="B100" s="9" t="s">
        <v>82</v>
      </c>
      <c r="C100" s="11">
        <v>320</v>
      </c>
      <c r="D100" s="13">
        <v>320</v>
      </c>
      <c r="E100" s="11">
        <v>240</v>
      </c>
      <c r="F100" s="11">
        <v>0</v>
      </c>
      <c r="G100" s="11">
        <f t="shared" si="49"/>
        <v>240</v>
      </c>
      <c r="H100" s="11">
        <v>187.7</v>
      </c>
      <c r="I100" s="45">
        <f t="shared" si="47"/>
        <v>78.208333333333329</v>
      </c>
    </row>
    <row r="101" spans="1:9">
      <c r="A101" s="3"/>
      <c r="B101" s="9" t="s">
        <v>299</v>
      </c>
      <c r="C101" s="11">
        <v>2758</v>
      </c>
      <c r="D101" s="13">
        <v>2758</v>
      </c>
      <c r="E101" s="11">
        <v>1560.5</v>
      </c>
      <c r="F101" s="11">
        <v>723</v>
      </c>
      <c r="G101" s="11">
        <f t="shared" si="49"/>
        <v>2283.5</v>
      </c>
      <c r="H101" s="11">
        <v>1698.47</v>
      </c>
      <c r="I101" s="45">
        <f t="shared" si="47"/>
        <v>74.380118239544558</v>
      </c>
    </row>
    <row r="102" spans="1:9">
      <c r="A102" s="4">
        <v>4</v>
      </c>
      <c r="B102" s="303" t="s">
        <v>300</v>
      </c>
      <c r="C102" s="12">
        <v>1954</v>
      </c>
      <c r="D102" s="196">
        <v>1954</v>
      </c>
      <c r="E102" s="12">
        <v>980</v>
      </c>
      <c r="F102" s="12">
        <v>574</v>
      </c>
      <c r="G102" s="12">
        <f t="shared" si="49"/>
        <v>1554</v>
      </c>
      <c r="H102" s="12">
        <v>418.67</v>
      </c>
      <c r="I102" s="45">
        <f t="shared" si="47"/>
        <v>26.941441441441444</v>
      </c>
    </row>
    <row r="103" spans="1:9">
      <c r="A103" s="23" t="s">
        <v>26</v>
      </c>
      <c r="B103" s="23" t="s">
        <v>25</v>
      </c>
      <c r="C103" s="24">
        <f t="shared" ref="C103:H103" si="50">C76+C91+C94+C102</f>
        <v>158850</v>
      </c>
      <c r="D103" s="314">
        <f>D76+D91+D94+D102</f>
        <v>161301</v>
      </c>
      <c r="E103" s="24">
        <f t="shared" si="50"/>
        <v>92180.06</v>
      </c>
      <c r="F103" s="24">
        <f t="shared" si="50"/>
        <v>32888</v>
      </c>
      <c r="G103" s="24">
        <f t="shared" si="50"/>
        <v>125068.06</v>
      </c>
      <c r="H103" s="24">
        <f t="shared" si="50"/>
        <v>93989.199999999983</v>
      </c>
      <c r="I103" s="24">
        <f t="shared" si="47"/>
        <v>75.150442087292305</v>
      </c>
    </row>
    <row r="104" spans="1:9">
      <c r="A104" s="4">
        <v>1</v>
      </c>
      <c r="B104" s="16" t="s">
        <v>24</v>
      </c>
      <c r="C104" s="12">
        <f>C105+C106+C108</f>
        <v>7355</v>
      </c>
      <c r="D104" s="12">
        <f>D105+D106+D107+D108</f>
        <v>6919.75</v>
      </c>
      <c r="E104" s="12">
        <f>E105+E106+E107+E108</f>
        <v>3656.62</v>
      </c>
      <c r="F104" s="12">
        <f>F105+F106+F107+F108</f>
        <v>1889.1799999999998</v>
      </c>
      <c r="G104" s="12">
        <f>G105+G106+G107+G108</f>
        <v>5545.7999999999993</v>
      </c>
      <c r="H104" s="12">
        <f>H105+H106+H107+H108</f>
        <v>3770.37</v>
      </c>
      <c r="I104" s="18">
        <f t="shared" si="47"/>
        <v>67.986043492372616</v>
      </c>
    </row>
    <row r="105" spans="1:9">
      <c r="A105" s="3"/>
      <c r="B105" s="10" t="s">
        <v>37</v>
      </c>
      <c r="C105" s="11">
        <v>4800</v>
      </c>
      <c r="D105" s="11">
        <v>4334.75</v>
      </c>
      <c r="E105" s="11">
        <v>2547</v>
      </c>
      <c r="F105" s="11">
        <v>1135</v>
      </c>
      <c r="G105" s="11">
        <f>E105+F105</f>
        <v>3682</v>
      </c>
      <c r="H105" s="11">
        <v>2539.13</v>
      </c>
      <c r="I105" s="45">
        <f t="shared" si="47"/>
        <v>68.960619228680059</v>
      </c>
    </row>
    <row r="106" spans="1:9">
      <c r="A106" s="3"/>
      <c r="B106" s="10" t="s">
        <v>38</v>
      </c>
      <c r="C106" s="11">
        <v>2575</v>
      </c>
      <c r="D106" s="11">
        <v>2575</v>
      </c>
      <c r="E106" s="11">
        <v>1120.6199999999999</v>
      </c>
      <c r="F106" s="11">
        <v>728.68</v>
      </c>
      <c r="G106" s="11">
        <f>E106+F106</f>
        <v>1849.2999999999997</v>
      </c>
      <c r="H106" s="11">
        <v>1228.82</v>
      </c>
      <c r="I106" s="45">
        <f t="shared" si="47"/>
        <v>66.447845130589954</v>
      </c>
    </row>
    <row r="107" spans="1:9">
      <c r="A107" s="3"/>
      <c r="B107" s="10" t="s">
        <v>42</v>
      </c>
      <c r="C107" s="11"/>
      <c r="D107" s="11">
        <v>30</v>
      </c>
      <c r="E107" s="11"/>
      <c r="F107" s="11">
        <v>30</v>
      </c>
      <c r="G107" s="11">
        <v>30</v>
      </c>
      <c r="H107" s="11">
        <v>9.2799999999999994</v>
      </c>
      <c r="I107" s="45"/>
    </row>
    <row r="108" spans="1:9">
      <c r="A108" s="3"/>
      <c r="B108" s="10" t="s">
        <v>48</v>
      </c>
      <c r="C108" s="11">
        <v>-20</v>
      </c>
      <c r="D108" s="11">
        <v>-20</v>
      </c>
      <c r="E108" s="11">
        <v>-11</v>
      </c>
      <c r="F108" s="11">
        <v>-4.5</v>
      </c>
      <c r="G108" s="11">
        <f>E108+F108</f>
        <v>-15.5</v>
      </c>
      <c r="H108" s="11">
        <v>-6.86</v>
      </c>
      <c r="I108" s="45">
        <f t="shared" si="47"/>
        <v>44.258064516129039</v>
      </c>
    </row>
    <row r="109" spans="1:9">
      <c r="A109" s="3"/>
      <c r="B109" s="67" t="s">
        <v>24</v>
      </c>
      <c r="C109" s="63">
        <v>7355</v>
      </c>
      <c r="D109" s="63">
        <v>6919.75</v>
      </c>
      <c r="E109" s="63">
        <v>3656.62</v>
      </c>
      <c r="F109" s="63">
        <v>1889.18</v>
      </c>
      <c r="G109" s="11">
        <f>E109+F109</f>
        <v>5545.8</v>
      </c>
      <c r="H109" s="63">
        <v>3770.37</v>
      </c>
      <c r="I109" s="296">
        <f t="shared" si="47"/>
        <v>67.986043492372602</v>
      </c>
    </row>
    <row r="110" spans="1:9">
      <c r="A110" s="4">
        <v>2</v>
      </c>
      <c r="B110" s="16" t="s">
        <v>23</v>
      </c>
      <c r="C110" s="12">
        <f t="shared" ref="C110:H110" si="51">C111+C112+C113</f>
        <v>724</v>
      </c>
      <c r="D110" s="12">
        <f t="shared" si="51"/>
        <v>740.48</v>
      </c>
      <c r="E110" s="12">
        <f t="shared" si="51"/>
        <v>362</v>
      </c>
      <c r="F110" s="12">
        <f t="shared" si="51"/>
        <v>260</v>
      </c>
      <c r="G110" s="12">
        <f t="shared" si="51"/>
        <v>622</v>
      </c>
      <c r="H110" s="12">
        <f t="shared" si="51"/>
        <v>411.4</v>
      </c>
      <c r="I110" s="18">
        <f t="shared" si="47"/>
        <v>66.141479099678463</v>
      </c>
    </row>
    <row r="111" spans="1:9">
      <c r="A111" s="4"/>
      <c r="B111" s="10" t="s">
        <v>89</v>
      </c>
      <c r="C111" s="59">
        <v>100</v>
      </c>
      <c r="D111" s="59">
        <v>16.48</v>
      </c>
      <c r="E111" s="59">
        <v>0</v>
      </c>
      <c r="F111" s="59">
        <v>0</v>
      </c>
      <c r="G111" s="11">
        <f t="shared" ref="G111:G116" si="52">E111+F111</f>
        <v>0</v>
      </c>
      <c r="H111" s="59">
        <v>0</v>
      </c>
      <c r="I111" s="45">
        <v>0</v>
      </c>
    </row>
    <row r="112" spans="1:9">
      <c r="A112" s="3"/>
      <c r="B112" s="10" t="s">
        <v>41</v>
      </c>
      <c r="C112" s="20">
        <v>424</v>
      </c>
      <c r="D112" s="20">
        <v>524</v>
      </c>
      <c r="E112" s="20">
        <v>262</v>
      </c>
      <c r="F112" s="20">
        <v>160</v>
      </c>
      <c r="G112" s="11">
        <f t="shared" si="52"/>
        <v>422</v>
      </c>
      <c r="H112" s="20">
        <v>319</v>
      </c>
      <c r="I112" s="45">
        <f>H112/G112*100</f>
        <v>75.592417061611371</v>
      </c>
    </row>
    <row r="113" spans="1:9">
      <c r="A113" s="3"/>
      <c r="B113" s="16" t="s">
        <v>79</v>
      </c>
      <c r="C113" s="20">
        <v>200</v>
      </c>
      <c r="D113" s="20">
        <v>200</v>
      </c>
      <c r="E113" s="20">
        <v>100</v>
      </c>
      <c r="F113" s="20">
        <v>100</v>
      </c>
      <c r="G113" s="11">
        <f t="shared" si="52"/>
        <v>200</v>
      </c>
      <c r="H113" s="20">
        <v>92.4</v>
      </c>
      <c r="I113" s="45">
        <f>H113/G113*100</f>
        <v>46.2</v>
      </c>
    </row>
    <row r="114" spans="1:9">
      <c r="A114" s="3"/>
      <c r="B114" s="66" t="s">
        <v>90</v>
      </c>
      <c r="C114" s="65">
        <v>100</v>
      </c>
      <c r="D114" s="65">
        <v>16.48</v>
      </c>
      <c r="E114" s="65">
        <v>0</v>
      </c>
      <c r="F114" s="65">
        <v>0</v>
      </c>
      <c r="G114" s="63">
        <v>0</v>
      </c>
      <c r="H114" s="65">
        <v>0</v>
      </c>
      <c r="I114" s="45">
        <v>0</v>
      </c>
    </row>
    <row r="115" spans="1:9">
      <c r="A115" s="3"/>
      <c r="B115" s="66" t="s">
        <v>91</v>
      </c>
      <c r="C115" s="65">
        <v>200</v>
      </c>
      <c r="D115" s="65">
        <v>200</v>
      </c>
      <c r="E115" s="65">
        <v>100</v>
      </c>
      <c r="F115" s="65">
        <v>100</v>
      </c>
      <c r="G115" s="63">
        <f t="shared" si="52"/>
        <v>200</v>
      </c>
      <c r="H115" s="65">
        <v>92.4</v>
      </c>
      <c r="I115" s="45">
        <f>H115/G115*100</f>
        <v>46.2</v>
      </c>
    </row>
    <row r="116" spans="1:9">
      <c r="A116" s="3"/>
      <c r="B116" s="66" t="s">
        <v>92</v>
      </c>
      <c r="C116" s="65">
        <v>424</v>
      </c>
      <c r="D116" s="65">
        <v>524</v>
      </c>
      <c r="E116" s="65">
        <v>262</v>
      </c>
      <c r="F116" s="65">
        <v>160</v>
      </c>
      <c r="G116" s="63">
        <f t="shared" si="52"/>
        <v>422</v>
      </c>
      <c r="H116" s="65">
        <v>319</v>
      </c>
      <c r="I116" s="45">
        <f>H116/G116*100</f>
        <v>75.592417061611371</v>
      </c>
    </row>
    <row r="117" spans="1:9">
      <c r="A117" s="4">
        <v>3</v>
      </c>
      <c r="B117" s="31" t="s">
        <v>73</v>
      </c>
      <c r="C117" s="12">
        <v>3210</v>
      </c>
      <c r="D117" s="12">
        <v>3210</v>
      </c>
      <c r="E117" s="12">
        <v>2370</v>
      </c>
      <c r="F117" s="12">
        <v>830</v>
      </c>
      <c r="G117" s="12">
        <f>E117+F117</f>
        <v>3200</v>
      </c>
      <c r="H117" s="12">
        <f>H118</f>
        <v>2370</v>
      </c>
      <c r="I117" s="18">
        <f t="shared" ref="I117:I125" si="53">H117/G117*100</f>
        <v>74.0625</v>
      </c>
    </row>
    <row r="118" spans="1:9">
      <c r="A118" s="4"/>
      <c r="B118" s="67" t="s">
        <v>94</v>
      </c>
      <c r="C118" s="63">
        <v>3210</v>
      </c>
      <c r="D118" s="63">
        <v>3210</v>
      </c>
      <c r="E118" s="63">
        <v>2370</v>
      </c>
      <c r="F118" s="63">
        <v>830</v>
      </c>
      <c r="G118" s="11">
        <f>E118+F118</f>
        <v>3200</v>
      </c>
      <c r="H118" s="63">
        <v>2370</v>
      </c>
      <c r="I118" s="296">
        <f t="shared" si="53"/>
        <v>74.0625</v>
      </c>
    </row>
    <row r="119" spans="1:9">
      <c r="A119" s="4">
        <v>4</v>
      </c>
      <c r="B119" s="16" t="s">
        <v>22</v>
      </c>
      <c r="C119" s="12">
        <f t="shared" ref="C119:H119" si="54">C120</f>
        <v>20</v>
      </c>
      <c r="D119" s="12">
        <f t="shared" si="54"/>
        <v>20</v>
      </c>
      <c r="E119" s="12">
        <f t="shared" si="54"/>
        <v>12.5</v>
      </c>
      <c r="F119" s="12">
        <f t="shared" si="54"/>
        <v>5.5</v>
      </c>
      <c r="G119" s="12">
        <f t="shared" si="54"/>
        <v>18</v>
      </c>
      <c r="H119" s="12">
        <f t="shared" si="54"/>
        <v>12.47</v>
      </c>
      <c r="I119" s="18">
        <f t="shared" si="53"/>
        <v>69.277777777777786</v>
      </c>
    </row>
    <row r="120" spans="1:9">
      <c r="A120" s="3"/>
      <c r="B120" s="10" t="s">
        <v>44</v>
      </c>
      <c r="C120" s="13">
        <v>20</v>
      </c>
      <c r="D120" s="13">
        <v>20</v>
      </c>
      <c r="E120" s="13">
        <v>12.5</v>
      </c>
      <c r="F120" s="13">
        <v>5.5</v>
      </c>
      <c r="G120" s="11">
        <f>E120+F120</f>
        <v>18</v>
      </c>
      <c r="H120" s="13">
        <v>12.47</v>
      </c>
      <c r="I120" s="45">
        <f t="shared" si="53"/>
        <v>69.277777777777786</v>
      </c>
    </row>
    <row r="121" spans="1:9">
      <c r="A121" s="3"/>
      <c r="B121" s="67" t="s">
        <v>95</v>
      </c>
      <c r="C121" s="68">
        <v>20</v>
      </c>
      <c r="D121" s="68">
        <v>20</v>
      </c>
      <c r="E121" s="68">
        <v>12.5</v>
      </c>
      <c r="F121" s="68">
        <v>5.5</v>
      </c>
      <c r="G121" s="63">
        <f>E121+F121</f>
        <v>18</v>
      </c>
      <c r="H121" s="68">
        <v>12.47</v>
      </c>
      <c r="I121" s="296">
        <f t="shared" si="53"/>
        <v>69.277777777777786</v>
      </c>
    </row>
    <row r="122" spans="1:9">
      <c r="A122" s="4">
        <v>5</v>
      </c>
      <c r="B122" s="16" t="s">
        <v>21</v>
      </c>
      <c r="C122" s="12">
        <f t="shared" ref="C122:H122" si="55">C123+C124+C126+C125</f>
        <v>2622</v>
      </c>
      <c r="D122" s="12">
        <f t="shared" si="55"/>
        <v>2472</v>
      </c>
      <c r="E122" s="12">
        <f t="shared" si="55"/>
        <v>1244.43</v>
      </c>
      <c r="F122" s="12">
        <f t="shared" si="55"/>
        <v>620.5</v>
      </c>
      <c r="G122" s="12">
        <f t="shared" si="55"/>
        <v>1864.93</v>
      </c>
      <c r="H122" s="12">
        <f t="shared" si="55"/>
        <v>1444.13</v>
      </c>
      <c r="I122" s="18">
        <f t="shared" si="53"/>
        <v>77.436150418514373</v>
      </c>
    </row>
    <row r="123" spans="1:9">
      <c r="A123" s="3"/>
      <c r="B123" s="10" t="s">
        <v>37</v>
      </c>
      <c r="C123" s="13">
        <v>42</v>
      </c>
      <c r="D123" s="13">
        <v>42</v>
      </c>
      <c r="E123" s="13">
        <v>21.03</v>
      </c>
      <c r="F123" s="13">
        <v>10.4</v>
      </c>
      <c r="G123" s="11">
        <f t="shared" ref="G123:G128" si="56">E123+F123</f>
        <v>31.43</v>
      </c>
      <c r="H123" s="13">
        <v>14.56</v>
      </c>
      <c r="I123" s="45">
        <f t="shared" si="53"/>
        <v>46.325167037861917</v>
      </c>
    </row>
    <row r="124" spans="1:9">
      <c r="A124" s="3"/>
      <c r="B124" s="10" t="s">
        <v>38</v>
      </c>
      <c r="C124" s="13">
        <v>70</v>
      </c>
      <c r="D124" s="13">
        <v>70</v>
      </c>
      <c r="E124" s="13">
        <v>31.4</v>
      </c>
      <c r="F124" s="13">
        <v>26.1</v>
      </c>
      <c r="G124" s="11">
        <f t="shared" si="56"/>
        <v>57.5</v>
      </c>
      <c r="H124" s="13">
        <v>42.57</v>
      </c>
      <c r="I124" s="45">
        <f t="shared" si="53"/>
        <v>74.03478260869565</v>
      </c>
    </row>
    <row r="125" spans="1:9">
      <c r="A125" s="3"/>
      <c r="B125" s="10" t="s">
        <v>41</v>
      </c>
      <c r="C125" s="13">
        <v>2360</v>
      </c>
      <c r="D125" s="13">
        <v>2360</v>
      </c>
      <c r="E125" s="13">
        <v>1192</v>
      </c>
      <c r="F125" s="13">
        <v>584</v>
      </c>
      <c r="G125" s="11">
        <f>E125+F125</f>
        <v>1776</v>
      </c>
      <c r="H125" s="13">
        <v>1387</v>
      </c>
      <c r="I125" s="45">
        <f t="shared" si="53"/>
        <v>78.096846846846844</v>
      </c>
    </row>
    <row r="126" spans="1:9">
      <c r="A126" s="3"/>
      <c r="B126" s="10" t="s">
        <v>84</v>
      </c>
      <c r="C126" s="13">
        <v>150</v>
      </c>
      <c r="D126" s="13">
        <v>0</v>
      </c>
      <c r="E126" s="13">
        <v>0</v>
      </c>
      <c r="F126" s="13">
        <v>0</v>
      </c>
      <c r="G126" s="11">
        <f t="shared" si="56"/>
        <v>0</v>
      </c>
      <c r="H126" s="13">
        <v>0</v>
      </c>
      <c r="I126" s="45">
        <v>0</v>
      </c>
    </row>
    <row r="127" spans="1:9">
      <c r="A127" s="3"/>
      <c r="B127" s="67" t="s">
        <v>96</v>
      </c>
      <c r="C127" s="68">
        <v>2360</v>
      </c>
      <c r="D127" s="68">
        <v>2360</v>
      </c>
      <c r="E127" s="68">
        <v>1192</v>
      </c>
      <c r="F127" s="68">
        <v>584</v>
      </c>
      <c r="G127" s="63">
        <f t="shared" si="56"/>
        <v>1776</v>
      </c>
      <c r="H127" s="68">
        <v>1387</v>
      </c>
      <c r="I127" s="296">
        <f t="shared" ref="I127:I151" si="57">H127/G127*100</f>
        <v>78.096846846846844</v>
      </c>
    </row>
    <row r="128" spans="1:9">
      <c r="A128" s="3"/>
      <c r="B128" s="67" t="s">
        <v>97</v>
      </c>
      <c r="C128" s="68">
        <v>262</v>
      </c>
      <c r="D128" s="68">
        <v>112</v>
      </c>
      <c r="E128" s="68">
        <v>52.43</v>
      </c>
      <c r="F128" s="68">
        <v>36.5</v>
      </c>
      <c r="G128" s="63">
        <f t="shared" si="56"/>
        <v>88.93</v>
      </c>
      <c r="H128" s="68">
        <v>57.13</v>
      </c>
      <c r="I128" s="296">
        <f t="shared" si="57"/>
        <v>64.241538288541548</v>
      </c>
    </row>
    <row r="129" spans="1:9">
      <c r="A129" s="4">
        <v>6</v>
      </c>
      <c r="B129" s="16" t="s">
        <v>20</v>
      </c>
      <c r="C129" s="12">
        <f t="shared" ref="C129:H129" si="58">C130+C131+C132+C133+C134+C135</f>
        <v>60646</v>
      </c>
      <c r="D129" s="12">
        <f t="shared" si="58"/>
        <v>63087.01</v>
      </c>
      <c r="E129" s="12">
        <f t="shared" si="58"/>
        <v>35647.550000000003</v>
      </c>
      <c r="F129" s="12">
        <f t="shared" si="58"/>
        <v>14335.369999999999</v>
      </c>
      <c r="G129" s="12">
        <f t="shared" si="58"/>
        <v>49982.92</v>
      </c>
      <c r="H129" s="12">
        <f t="shared" si="58"/>
        <v>42588.3</v>
      </c>
      <c r="I129" s="18">
        <f t="shared" si="57"/>
        <v>85.205706269261597</v>
      </c>
    </row>
    <row r="130" spans="1:9">
      <c r="A130" s="3"/>
      <c r="B130" s="10" t="s">
        <v>37</v>
      </c>
      <c r="C130" s="13">
        <v>52157</v>
      </c>
      <c r="D130" s="13">
        <v>54608</v>
      </c>
      <c r="E130" s="13">
        <v>30349</v>
      </c>
      <c r="F130" s="13">
        <v>12876</v>
      </c>
      <c r="G130" s="11">
        <f t="shared" ref="G130:G146" si="59">E130+F130</f>
        <v>43225</v>
      </c>
      <c r="H130" s="13">
        <v>37167</v>
      </c>
      <c r="I130" s="45">
        <f t="shared" si="57"/>
        <v>85.984962406015043</v>
      </c>
    </row>
    <row r="131" spans="1:9">
      <c r="A131" s="3"/>
      <c r="B131" s="10" t="s">
        <v>38</v>
      </c>
      <c r="C131" s="13">
        <v>7490</v>
      </c>
      <c r="D131" s="13">
        <v>7495.28</v>
      </c>
      <c r="E131" s="13">
        <v>4635.95</v>
      </c>
      <c r="F131" s="13">
        <v>1338.14</v>
      </c>
      <c r="G131" s="11">
        <f t="shared" si="59"/>
        <v>5974.09</v>
      </c>
      <c r="H131" s="13">
        <v>4792.3</v>
      </c>
      <c r="I131" s="45">
        <f t="shared" si="57"/>
        <v>80.218075054108667</v>
      </c>
    </row>
    <row r="132" spans="1:9">
      <c r="A132" s="3"/>
      <c r="B132" s="10" t="s">
        <v>39</v>
      </c>
      <c r="C132" s="13">
        <v>265</v>
      </c>
      <c r="D132" s="13">
        <v>265.22000000000003</v>
      </c>
      <c r="E132" s="13">
        <v>150.80000000000001</v>
      </c>
      <c r="F132" s="13">
        <v>40.22</v>
      </c>
      <c r="G132" s="11">
        <f t="shared" si="59"/>
        <v>191.02</v>
      </c>
      <c r="H132" s="13">
        <v>150.97</v>
      </c>
      <c r="I132" s="45">
        <f t="shared" si="57"/>
        <v>79.033609046173169</v>
      </c>
    </row>
    <row r="133" spans="1:9">
      <c r="A133" s="3"/>
      <c r="B133" s="10" t="s">
        <v>45</v>
      </c>
      <c r="C133" s="13">
        <v>161</v>
      </c>
      <c r="D133" s="13">
        <v>161</v>
      </c>
      <c r="E133" s="13">
        <v>98.8</v>
      </c>
      <c r="F133" s="13">
        <v>1.5</v>
      </c>
      <c r="G133" s="11">
        <f t="shared" si="59"/>
        <v>100.3</v>
      </c>
      <c r="H133" s="13">
        <v>77.31</v>
      </c>
      <c r="I133" s="45">
        <f t="shared" si="57"/>
        <v>77.078763708873382</v>
      </c>
    </row>
    <row r="134" spans="1:9">
      <c r="A134" s="3"/>
      <c r="B134" s="10" t="s">
        <v>84</v>
      </c>
      <c r="C134" s="13">
        <v>577</v>
      </c>
      <c r="D134" s="13">
        <v>577</v>
      </c>
      <c r="E134" s="13">
        <v>417</v>
      </c>
      <c r="F134" s="13">
        <v>95</v>
      </c>
      <c r="G134" s="11">
        <f t="shared" si="59"/>
        <v>512</v>
      </c>
      <c r="H134" s="13">
        <v>421.1</v>
      </c>
      <c r="I134" s="45">
        <f t="shared" si="57"/>
        <v>82.24609375</v>
      </c>
    </row>
    <row r="135" spans="1:9">
      <c r="A135" s="3"/>
      <c r="B135" s="10" t="s">
        <v>48</v>
      </c>
      <c r="C135" s="13">
        <v>-4</v>
      </c>
      <c r="D135" s="13">
        <v>-19.489999999999998</v>
      </c>
      <c r="E135" s="13">
        <v>-4</v>
      </c>
      <c r="F135" s="13">
        <v>-15.49</v>
      </c>
      <c r="G135" s="11">
        <f t="shared" si="59"/>
        <v>-19.490000000000002</v>
      </c>
      <c r="H135" s="13">
        <v>-20.38</v>
      </c>
      <c r="I135" s="45">
        <f t="shared" si="57"/>
        <v>104.56644433042584</v>
      </c>
    </row>
    <row r="136" spans="1:9">
      <c r="A136" s="3"/>
      <c r="B136" s="67" t="s">
        <v>98</v>
      </c>
      <c r="C136" s="68">
        <v>10289.35</v>
      </c>
      <c r="D136" s="68">
        <v>10797.59</v>
      </c>
      <c r="E136" s="68">
        <v>5601.92</v>
      </c>
      <c r="F136" s="68">
        <v>2893.7</v>
      </c>
      <c r="G136" s="63">
        <f t="shared" si="59"/>
        <v>8495.619999999999</v>
      </c>
      <c r="H136" s="68">
        <v>6997.2</v>
      </c>
      <c r="I136" s="297">
        <f t="shared" si="57"/>
        <v>82.362440881301197</v>
      </c>
    </row>
    <row r="137" spans="1:9">
      <c r="A137" s="3"/>
      <c r="B137" s="67" t="s">
        <v>99</v>
      </c>
      <c r="C137" s="68">
        <v>15371.5</v>
      </c>
      <c r="D137" s="68">
        <v>17267</v>
      </c>
      <c r="E137" s="68">
        <v>9977.16</v>
      </c>
      <c r="F137" s="68">
        <v>4074.3</v>
      </c>
      <c r="G137" s="63">
        <f t="shared" si="59"/>
        <v>14051.46</v>
      </c>
      <c r="H137" s="68">
        <v>11984.9</v>
      </c>
      <c r="I137" s="297">
        <f t="shared" si="57"/>
        <v>85.29291618095202</v>
      </c>
    </row>
    <row r="138" spans="1:9">
      <c r="A138" s="3"/>
      <c r="B138" s="67" t="s">
        <v>100</v>
      </c>
      <c r="C138" s="68">
        <v>34130.75</v>
      </c>
      <c r="D138" s="68">
        <v>34350.019999999997</v>
      </c>
      <c r="E138" s="68">
        <v>19725.45</v>
      </c>
      <c r="F138" s="68">
        <v>7310.87</v>
      </c>
      <c r="G138" s="63">
        <f t="shared" si="59"/>
        <v>27036.32</v>
      </c>
      <c r="H138" s="68">
        <v>23241.21</v>
      </c>
      <c r="I138" s="297">
        <f t="shared" si="57"/>
        <v>85.962919509755764</v>
      </c>
    </row>
    <row r="139" spans="1:9">
      <c r="A139" s="3"/>
      <c r="B139" s="67" t="s">
        <v>101</v>
      </c>
      <c r="C139" s="68">
        <v>657.4</v>
      </c>
      <c r="D139" s="68">
        <v>475.4</v>
      </c>
      <c r="E139" s="68">
        <v>146.02000000000001</v>
      </c>
      <c r="F139" s="68">
        <v>56.5</v>
      </c>
      <c r="G139" s="63">
        <f t="shared" si="59"/>
        <v>202.52</v>
      </c>
      <c r="H139" s="68">
        <v>168.76</v>
      </c>
      <c r="I139" s="297">
        <f t="shared" si="57"/>
        <v>83.330041477384938</v>
      </c>
    </row>
    <row r="140" spans="1:9">
      <c r="A140" s="3"/>
      <c r="B140" s="67" t="s">
        <v>45</v>
      </c>
      <c r="C140" s="68">
        <v>197</v>
      </c>
      <c r="D140" s="68">
        <v>197</v>
      </c>
      <c r="E140" s="68">
        <v>197</v>
      </c>
      <c r="F140" s="68">
        <v>0</v>
      </c>
      <c r="G140" s="63">
        <v>197</v>
      </c>
      <c r="H140" s="68">
        <v>196.23</v>
      </c>
      <c r="I140" s="296">
        <f t="shared" si="57"/>
        <v>99.609137055837564</v>
      </c>
    </row>
    <row r="141" spans="1:9">
      <c r="A141" s="4">
        <v>7</v>
      </c>
      <c r="B141" s="16" t="s">
        <v>19</v>
      </c>
      <c r="C141" s="12">
        <f>C144+C142+C143</f>
        <v>2808</v>
      </c>
      <c r="D141" s="12">
        <f>D144+D142+D143</f>
        <v>2808</v>
      </c>
      <c r="E141" s="12">
        <f>E144+E142+E143</f>
        <v>1594.5</v>
      </c>
      <c r="F141" s="12">
        <f>F144+F142+F143</f>
        <v>732</v>
      </c>
      <c r="G141" s="12">
        <f t="shared" si="59"/>
        <v>2326.5</v>
      </c>
      <c r="H141" s="12">
        <f>H144+H142+H143</f>
        <v>1713.82</v>
      </c>
      <c r="I141" s="18">
        <f t="shared" si="57"/>
        <v>73.665162260906939</v>
      </c>
    </row>
    <row r="142" spans="1:9">
      <c r="A142" s="4"/>
      <c r="B142" s="10" t="s">
        <v>37</v>
      </c>
      <c r="C142" s="33">
        <v>2758</v>
      </c>
      <c r="D142" s="33">
        <v>2758</v>
      </c>
      <c r="E142" s="33">
        <v>1560.5</v>
      </c>
      <c r="F142" s="33">
        <v>723</v>
      </c>
      <c r="G142" s="11">
        <f t="shared" si="59"/>
        <v>2283.5</v>
      </c>
      <c r="H142" s="33">
        <v>1682.11</v>
      </c>
      <c r="I142" s="45">
        <f t="shared" si="57"/>
        <v>73.663674184366101</v>
      </c>
    </row>
    <row r="143" spans="1:9">
      <c r="A143" s="4"/>
      <c r="B143" s="10" t="s">
        <v>38</v>
      </c>
      <c r="C143" s="33">
        <v>30</v>
      </c>
      <c r="D143" s="33">
        <v>30</v>
      </c>
      <c r="E143" s="33">
        <v>24</v>
      </c>
      <c r="F143" s="33">
        <v>4</v>
      </c>
      <c r="G143" s="11">
        <f t="shared" si="59"/>
        <v>28</v>
      </c>
      <c r="H143" s="33">
        <v>20.51</v>
      </c>
      <c r="I143" s="45">
        <f t="shared" si="57"/>
        <v>73.25</v>
      </c>
    </row>
    <row r="144" spans="1:9">
      <c r="A144" s="3"/>
      <c r="B144" s="10" t="s">
        <v>39</v>
      </c>
      <c r="C144" s="33">
        <v>20</v>
      </c>
      <c r="D144" s="33">
        <v>20</v>
      </c>
      <c r="E144" s="33">
        <v>10</v>
      </c>
      <c r="F144" s="33">
        <v>5</v>
      </c>
      <c r="G144" s="11">
        <f t="shared" si="59"/>
        <v>15</v>
      </c>
      <c r="H144" s="33">
        <v>11.2</v>
      </c>
      <c r="I144" s="45">
        <f t="shared" si="57"/>
        <v>74.666666666666657</v>
      </c>
    </row>
    <row r="145" spans="1:9">
      <c r="A145" s="3"/>
      <c r="B145" s="207" t="s">
        <v>289</v>
      </c>
      <c r="C145" s="68">
        <v>2788</v>
      </c>
      <c r="D145" s="68">
        <v>2788</v>
      </c>
      <c r="E145" s="68">
        <v>1584.5</v>
      </c>
      <c r="F145" s="68">
        <v>727</v>
      </c>
      <c r="G145" s="63">
        <f t="shared" si="59"/>
        <v>2311.5</v>
      </c>
      <c r="H145" s="68">
        <v>1702.62</v>
      </c>
      <c r="I145" s="296">
        <f t="shared" si="57"/>
        <v>73.658663205710567</v>
      </c>
    </row>
    <row r="146" spans="1:9">
      <c r="A146" s="3"/>
      <c r="B146" s="67" t="s">
        <v>102</v>
      </c>
      <c r="C146" s="68">
        <v>20</v>
      </c>
      <c r="D146" s="68">
        <v>20</v>
      </c>
      <c r="E146" s="68">
        <v>10</v>
      </c>
      <c r="F146" s="68">
        <v>5</v>
      </c>
      <c r="G146" s="63">
        <f t="shared" si="59"/>
        <v>15</v>
      </c>
      <c r="H146" s="68">
        <v>11.2</v>
      </c>
      <c r="I146" s="297">
        <f t="shared" si="57"/>
        <v>74.666666666666657</v>
      </c>
    </row>
    <row r="147" spans="1:9">
      <c r="A147" s="4">
        <v>8</v>
      </c>
      <c r="B147" s="16" t="s">
        <v>18</v>
      </c>
      <c r="C147" s="12">
        <f>C148+C149+C150+C151+C152</f>
        <v>6654</v>
      </c>
      <c r="D147" s="12">
        <f>D148+D149+D150+D151+D152+D153</f>
        <v>6554.6200000000008</v>
      </c>
      <c r="E147" s="12">
        <f>E148+E149+E150+E151+E152+E153</f>
        <v>3759.49</v>
      </c>
      <c r="F147" s="12">
        <f>F148+F149+F150+F151+F152+F153</f>
        <v>1573.6299999999999</v>
      </c>
      <c r="G147" s="12">
        <f>G148+G149+G150+G151+G152+G153</f>
        <v>5333.1200000000008</v>
      </c>
      <c r="H147" s="12">
        <f>H148+H149+H150+H151+H152+H153</f>
        <v>4103.4400000000005</v>
      </c>
      <c r="I147" s="18">
        <f t="shared" si="57"/>
        <v>76.942577703108114</v>
      </c>
    </row>
    <row r="148" spans="1:9">
      <c r="A148" s="3"/>
      <c r="B148" s="10" t="s">
        <v>37</v>
      </c>
      <c r="C148" s="13">
        <v>1615</v>
      </c>
      <c r="D148" s="13">
        <v>1615</v>
      </c>
      <c r="E148" s="13">
        <v>842</v>
      </c>
      <c r="F148" s="13">
        <v>400</v>
      </c>
      <c r="G148" s="11">
        <f t="shared" ref="G148:G160" si="60">E148+F148</f>
        <v>1242</v>
      </c>
      <c r="H148" s="13">
        <v>879.91</v>
      </c>
      <c r="I148" s="45">
        <f t="shared" si="57"/>
        <v>70.846215780998392</v>
      </c>
    </row>
    <row r="149" spans="1:9">
      <c r="A149" s="3"/>
      <c r="B149" s="10" t="s">
        <v>38</v>
      </c>
      <c r="C149" s="13">
        <v>1614</v>
      </c>
      <c r="D149" s="13">
        <v>1536.6</v>
      </c>
      <c r="E149" s="13">
        <v>746.1</v>
      </c>
      <c r="F149" s="13">
        <v>431</v>
      </c>
      <c r="G149" s="11">
        <f t="shared" si="60"/>
        <v>1177.0999999999999</v>
      </c>
      <c r="H149" s="13">
        <v>676.22</v>
      </c>
      <c r="I149" s="45">
        <f t="shared" si="57"/>
        <v>57.447965338543881</v>
      </c>
    </row>
    <row r="150" spans="1:9">
      <c r="A150" s="3"/>
      <c r="B150" s="10" t="s">
        <v>41</v>
      </c>
      <c r="C150" s="13">
        <v>3280</v>
      </c>
      <c r="D150" s="13">
        <v>3255.42</v>
      </c>
      <c r="E150" s="13">
        <v>2038.39</v>
      </c>
      <c r="F150" s="13">
        <v>735.03</v>
      </c>
      <c r="G150" s="11">
        <f t="shared" si="60"/>
        <v>2773.42</v>
      </c>
      <c r="H150" s="13">
        <v>2448.39</v>
      </c>
      <c r="I150" s="45">
        <f t="shared" si="57"/>
        <v>88.280534502527559</v>
      </c>
    </row>
    <row r="151" spans="1:9">
      <c r="A151" s="3"/>
      <c r="B151" s="10" t="s">
        <v>45</v>
      </c>
      <c r="C151" s="13">
        <v>20</v>
      </c>
      <c r="D151" s="13">
        <v>20</v>
      </c>
      <c r="E151" s="13">
        <v>8</v>
      </c>
      <c r="F151" s="13">
        <v>5</v>
      </c>
      <c r="G151" s="11">
        <f t="shared" si="60"/>
        <v>13</v>
      </c>
      <c r="H151" s="13">
        <v>5.37</v>
      </c>
      <c r="I151" s="45">
        <f t="shared" si="57"/>
        <v>41.307692307692307</v>
      </c>
    </row>
    <row r="152" spans="1:9">
      <c r="A152" s="3"/>
      <c r="B152" s="10" t="s">
        <v>84</v>
      </c>
      <c r="C152" s="13">
        <v>125</v>
      </c>
      <c r="D152" s="13">
        <v>135</v>
      </c>
      <c r="E152" s="13">
        <v>125</v>
      </c>
      <c r="F152" s="13">
        <v>10</v>
      </c>
      <c r="G152" s="11">
        <f t="shared" si="60"/>
        <v>135</v>
      </c>
      <c r="H152" s="13">
        <v>100.99</v>
      </c>
      <c r="I152" s="45">
        <v>0</v>
      </c>
    </row>
    <row r="153" spans="1:9">
      <c r="A153" s="3"/>
      <c r="B153" s="10" t="s">
        <v>48</v>
      </c>
      <c r="C153" s="13">
        <v>0</v>
      </c>
      <c r="D153" s="13">
        <v>-7.4</v>
      </c>
      <c r="E153" s="13">
        <v>0</v>
      </c>
      <c r="F153" s="13">
        <v>-7.4</v>
      </c>
      <c r="G153" s="11">
        <v>-7.4</v>
      </c>
      <c r="H153" s="13">
        <v>-7.44</v>
      </c>
      <c r="I153" s="45">
        <v>0</v>
      </c>
    </row>
    <row r="154" spans="1:9">
      <c r="A154" s="3"/>
      <c r="B154" s="67" t="s">
        <v>103</v>
      </c>
      <c r="C154" s="68">
        <v>1770</v>
      </c>
      <c r="D154" s="68">
        <v>1720</v>
      </c>
      <c r="E154" s="68">
        <v>901.97</v>
      </c>
      <c r="F154" s="68">
        <v>423.03</v>
      </c>
      <c r="G154" s="63">
        <f t="shared" si="60"/>
        <v>1325</v>
      </c>
      <c r="H154" s="68">
        <v>1040.97</v>
      </c>
      <c r="I154" s="297">
        <f t="shared" ref="I154:I189" si="61">H154/G154*100</f>
        <v>78.563773584905661</v>
      </c>
    </row>
    <row r="155" spans="1:9">
      <c r="A155" s="3"/>
      <c r="B155" s="67" t="s">
        <v>104</v>
      </c>
      <c r="C155" s="68">
        <v>280</v>
      </c>
      <c r="D155" s="68">
        <v>280</v>
      </c>
      <c r="E155" s="68">
        <v>136</v>
      </c>
      <c r="F155" s="68">
        <v>57</v>
      </c>
      <c r="G155" s="63">
        <f t="shared" si="60"/>
        <v>193</v>
      </c>
      <c r="H155" s="68">
        <v>152</v>
      </c>
      <c r="I155" s="297">
        <f t="shared" si="61"/>
        <v>78.756476683937819</v>
      </c>
    </row>
    <row r="156" spans="1:9">
      <c r="A156" s="3"/>
      <c r="B156" s="67" t="s">
        <v>109</v>
      </c>
      <c r="C156" s="68">
        <v>60</v>
      </c>
      <c r="D156" s="68">
        <v>60</v>
      </c>
      <c r="E156" s="68">
        <v>30</v>
      </c>
      <c r="F156" s="68">
        <v>15</v>
      </c>
      <c r="G156" s="63">
        <f t="shared" si="60"/>
        <v>45</v>
      </c>
      <c r="H156" s="68">
        <v>32.76</v>
      </c>
      <c r="I156" s="297">
        <f t="shared" si="61"/>
        <v>72.8</v>
      </c>
    </row>
    <row r="157" spans="1:9">
      <c r="A157" s="3"/>
      <c r="B157" s="67" t="s">
        <v>105</v>
      </c>
      <c r="C157" s="68">
        <v>1230</v>
      </c>
      <c r="D157" s="68">
        <v>1255.42</v>
      </c>
      <c r="E157" s="68">
        <v>1000.42</v>
      </c>
      <c r="F157" s="68">
        <v>255</v>
      </c>
      <c r="G157" s="63">
        <f t="shared" si="60"/>
        <v>1255.42</v>
      </c>
      <c r="H157" s="68">
        <v>1255.42</v>
      </c>
      <c r="I157" s="297">
        <f t="shared" si="61"/>
        <v>100</v>
      </c>
    </row>
    <row r="158" spans="1:9">
      <c r="A158" s="3"/>
      <c r="B158" s="67" t="s">
        <v>106</v>
      </c>
      <c r="C158" s="68">
        <v>20</v>
      </c>
      <c r="D158" s="68">
        <v>20</v>
      </c>
      <c r="E158" s="68">
        <v>8</v>
      </c>
      <c r="F158" s="68">
        <v>5</v>
      </c>
      <c r="G158" s="63">
        <f t="shared" si="60"/>
        <v>13</v>
      </c>
      <c r="H158" s="68">
        <v>5.37</v>
      </c>
      <c r="I158" s="297">
        <f t="shared" si="61"/>
        <v>41.307692307692307</v>
      </c>
    </row>
    <row r="159" spans="1:9">
      <c r="A159" s="3"/>
      <c r="B159" s="67" t="s">
        <v>356</v>
      </c>
      <c r="C159" s="68">
        <v>3094</v>
      </c>
      <c r="D159" s="68">
        <v>3016.6</v>
      </c>
      <c r="E159" s="68">
        <v>1584.5</v>
      </c>
      <c r="F159" s="68">
        <v>743.6</v>
      </c>
      <c r="G159" s="63">
        <f t="shared" si="60"/>
        <v>2328.1</v>
      </c>
      <c r="H159" s="68">
        <v>1485.36</v>
      </c>
      <c r="I159" s="297">
        <f t="shared" si="61"/>
        <v>63.801383102100431</v>
      </c>
    </row>
    <row r="160" spans="1:9">
      <c r="A160" s="3"/>
      <c r="B160" s="67" t="s">
        <v>108</v>
      </c>
      <c r="C160" s="68">
        <v>200</v>
      </c>
      <c r="D160" s="68">
        <v>202.6</v>
      </c>
      <c r="E160" s="68">
        <v>98.6</v>
      </c>
      <c r="F160" s="68">
        <v>75</v>
      </c>
      <c r="G160" s="63">
        <f t="shared" si="60"/>
        <v>173.6</v>
      </c>
      <c r="H160" s="68">
        <v>131.55000000000001</v>
      </c>
      <c r="I160" s="297">
        <f t="shared" si="61"/>
        <v>75.777649769585267</v>
      </c>
    </row>
    <row r="161" spans="1:9">
      <c r="A161" s="4">
        <v>9</v>
      </c>
      <c r="B161" s="16" t="s">
        <v>17</v>
      </c>
      <c r="C161" s="12">
        <f t="shared" ref="C161:H161" si="62">C162+C163+C164+C166+C165</f>
        <v>16482</v>
      </c>
      <c r="D161" s="12">
        <f t="shared" si="62"/>
        <v>17187</v>
      </c>
      <c r="E161" s="12">
        <f t="shared" si="62"/>
        <v>8497.1</v>
      </c>
      <c r="F161" s="12">
        <f t="shared" si="62"/>
        <v>4402.88</v>
      </c>
      <c r="G161" s="12">
        <f t="shared" si="62"/>
        <v>12899.98</v>
      </c>
      <c r="H161" s="12">
        <f t="shared" si="62"/>
        <v>7523.02</v>
      </c>
      <c r="I161" s="18">
        <f t="shared" si="61"/>
        <v>58.318074911744056</v>
      </c>
    </row>
    <row r="162" spans="1:9">
      <c r="A162" s="3"/>
      <c r="B162" s="10" t="s">
        <v>37</v>
      </c>
      <c r="C162" s="13">
        <v>8354</v>
      </c>
      <c r="D162" s="13">
        <v>8354</v>
      </c>
      <c r="E162" s="13">
        <v>4204.84</v>
      </c>
      <c r="F162" s="13">
        <v>2019.83</v>
      </c>
      <c r="G162" s="11">
        <f t="shared" ref="G162:G173" si="63">E162+F162</f>
        <v>6224.67</v>
      </c>
      <c r="H162" s="13">
        <v>4477.5200000000004</v>
      </c>
      <c r="I162" s="45">
        <f t="shared" si="61"/>
        <v>71.931845382968092</v>
      </c>
    </row>
    <row r="163" spans="1:9">
      <c r="A163" s="3"/>
      <c r="B163" s="10" t="s">
        <v>38</v>
      </c>
      <c r="C163" s="13">
        <v>1690</v>
      </c>
      <c r="D163" s="13">
        <v>1690</v>
      </c>
      <c r="E163" s="13">
        <v>903.26</v>
      </c>
      <c r="F163" s="13">
        <v>411.3</v>
      </c>
      <c r="G163" s="11">
        <f t="shared" si="63"/>
        <v>1314.56</v>
      </c>
      <c r="H163" s="13">
        <v>942.65</v>
      </c>
      <c r="I163" s="45">
        <f t="shared" si="61"/>
        <v>71.708404333008772</v>
      </c>
    </row>
    <row r="164" spans="1:9">
      <c r="A164" s="3"/>
      <c r="B164" s="10" t="s">
        <v>41</v>
      </c>
      <c r="C164" s="13">
        <v>468</v>
      </c>
      <c r="D164" s="13">
        <v>468</v>
      </c>
      <c r="E164" s="13">
        <v>228</v>
      </c>
      <c r="F164" s="13">
        <v>120</v>
      </c>
      <c r="G164" s="11">
        <f t="shared" si="63"/>
        <v>348</v>
      </c>
      <c r="H164" s="13">
        <v>265.5</v>
      </c>
      <c r="I164" s="45">
        <f t="shared" si="61"/>
        <v>76.293103448275872</v>
      </c>
    </row>
    <row r="165" spans="1:9">
      <c r="A165" s="3"/>
      <c r="B165" s="10" t="s">
        <v>304</v>
      </c>
      <c r="C165" s="13">
        <v>3077</v>
      </c>
      <c r="D165" s="13">
        <v>3782</v>
      </c>
      <c r="E165" s="13">
        <v>1540</v>
      </c>
      <c r="F165" s="13">
        <v>1091.75</v>
      </c>
      <c r="G165" s="11">
        <f t="shared" si="63"/>
        <v>2631.75</v>
      </c>
      <c r="H165" s="13">
        <v>243.06</v>
      </c>
      <c r="I165" s="45">
        <f t="shared" si="61"/>
        <v>9.2356796808207466</v>
      </c>
    </row>
    <row r="166" spans="1:9">
      <c r="A166" s="3"/>
      <c r="B166" s="10" t="s">
        <v>39</v>
      </c>
      <c r="C166" s="13">
        <v>2893</v>
      </c>
      <c r="D166" s="13">
        <v>2893</v>
      </c>
      <c r="E166" s="13">
        <v>1621</v>
      </c>
      <c r="F166" s="13">
        <v>760</v>
      </c>
      <c r="G166" s="11">
        <f t="shared" si="63"/>
        <v>2381</v>
      </c>
      <c r="H166" s="13">
        <v>1594.29</v>
      </c>
      <c r="I166" s="45">
        <f t="shared" si="61"/>
        <v>66.958840823183536</v>
      </c>
    </row>
    <row r="167" spans="1:9">
      <c r="A167" s="3"/>
      <c r="B167" s="67" t="s">
        <v>110</v>
      </c>
      <c r="C167" s="68">
        <v>3929</v>
      </c>
      <c r="D167" s="68">
        <v>4634</v>
      </c>
      <c r="E167" s="68">
        <v>2038</v>
      </c>
      <c r="F167" s="68">
        <v>1325.75</v>
      </c>
      <c r="G167" s="63">
        <f t="shared" si="63"/>
        <v>3363.75</v>
      </c>
      <c r="H167" s="68">
        <v>834.03</v>
      </c>
      <c r="I167" s="64">
        <f t="shared" si="61"/>
        <v>24.794648829431438</v>
      </c>
    </row>
    <row r="168" spans="1:9">
      <c r="A168" s="3"/>
      <c r="B168" s="67" t="s">
        <v>111</v>
      </c>
      <c r="C168" s="68">
        <v>7823</v>
      </c>
      <c r="D168" s="68">
        <v>7823</v>
      </c>
      <c r="E168" s="68">
        <v>3708.3</v>
      </c>
      <c r="F168" s="68">
        <v>2028.5</v>
      </c>
      <c r="G168" s="63">
        <f t="shared" si="63"/>
        <v>5736.8</v>
      </c>
      <c r="H168" s="68">
        <v>4149.8100000000004</v>
      </c>
      <c r="I168" s="64">
        <f t="shared" si="61"/>
        <v>72.336668526007529</v>
      </c>
    </row>
    <row r="169" spans="1:9">
      <c r="A169" s="3"/>
      <c r="B169" s="67" t="s">
        <v>112</v>
      </c>
      <c r="C169" s="68">
        <v>480</v>
      </c>
      <c r="D169" s="68">
        <v>480</v>
      </c>
      <c r="E169" s="68">
        <v>230</v>
      </c>
      <c r="F169" s="68">
        <v>150</v>
      </c>
      <c r="G169" s="63">
        <f t="shared" si="63"/>
        <v>380</v>
      </c>
      <c r="H169" s="68">
        <v>140.19999999999999</v>
      </c>
      <c r="I169" s="64">
        <f t="shared" si="61"/>
        <v>36.89473684210526</v>
      </c>
    </row>
    <row r="170" spans="1:9">
      <c r="A170" s="3"/>
      <c r="B170" s="67" t="s">
        <v>113</v>
      </c>
      <c r="C170" s="68">
        <v>776</v>
      </c>
      <c r="D170" s="68">
        <v>776</v>
      </c>
      <c r="E170" s="68">
        <v>453.39</v>
      </c>
      <c r="F170" s="68">
        <v>174.28</v>
      </c>
      <c r="G170" s="63">
        <f t="shared" si="63"/>
        <v>627.66999999999996</v>
      </c>
      <c r="H170" s="68">
        <v>437.52</v>
      </c>
      <c r="I170" s="64">
        <f t="shared" si="61"/>
        <v>69.705418452371475</v>
      </c>
    </row>
    <row r="171" spans="1:9">
      <c r="A171" s="3"/>
      <c r="B171" s="67" t="s">
        <v>114</v>
      </c>
      <c r="C171" s="68">
        <v>733</v>
      </c>
      <c r="D171" s="68">
        <v>733</v>
      </c>
      <c r="E171" s="68">
        <v>477</v>
      </c>
      <c r="F171" s="68">
        <v>120</v>
      </c>
      <c r="G171" s="63">
        <f t="shared" si="63"/>
        <v>597</v>
      </c>
      <c r="H171" s="68">
        <v>423.77</v>
      </c>
      <c r="I171" s="64">
        <f t="shared" si="61"/>
        <v>70.983249581239534</v>
      </c>
    </row>
    <row r="172" spans="1:9">
      <c r="A172" s="3"/>
      <c r="B172" s="67" t="s">
        <v>115</v>
      </c>
      <c r="C172" s="68">
        <v>1155</v>
      </c>
      <c r="D172" s="68">
        <v>1155</v>
      </c>
      <c r="E172" s="68">
        <v>570.96</v>
      </c>
      <c r="F172" s="68">
        <v>285.55</v>
      </c>
      <c r="G172" s="63">
        <f t="shared" si="63"/>
        <v>856.51</v>
      </c>
      <c r="H172" s="68">
        <v>632.69000000000005</v>
      </c>
      <c r="I172" s="64">
        <f t="shared" si="61"/>
        <v>73.868372815261935</v>
      </c>
    </row>
    <row r="173" spans="1:9">
      <c r="A173" s="3"/>
      <c r="B173" s="67" t="s">
        <v>116</v>
      </c>
      <c r="C173" s="68">
        <v>1586</v>
      </c>
      <c r="D173" s="68">
        <v>1586</v>
      </c>
      <c r="E173" s="68">
        <v>1019.45</v>
      </c>
      <c r="F173" s="68">
        <v>318.8</v>
      </c>
      <c r="G173" s="63">
        <f t="shared" si="63"/>
        <v>1338.25</v>
      </c>
      <c r="H173" s="68">
        <v>905</v>
      </c>
      <c r="I173" s="64">
        <f t="shared" si="61"/>
        <v>67.625630487577055</v>
      </c>
    </row>
    <row r="174" spans="1:9">
      <c r="A174" s="4">
        <v>10</v>
      </c>
      <c r="B174" s="16" t="s">
        <v>16</v>
      </c>
      <c r="C174" s="12">
        <f t="shared" ref="C174:H174" si="64">C175+C176+C178+C177</f>
        <v>18827</v>
      </c>
      <c r="D174" s="12">
        <f t="shared" si="64"/>
        <v>17971.66</v>
      </c>
      <c r="E174" s="12">
        <f t="shared" si="64"/>
        <v>9875.83</v>
      </c>
      <c r="F174" s="12">
        <f t="shared" si="64"/>
        <v>3985.86</v>
      </c>
      <c r="G174" s="12">
        <f t="shared" si="64"/>
        <v>13861.69</v>
      </c>
      <c r="H174" s="12">
        <f t="shared" si="64"/>
        <v>7826.74</v>
      </c>
      <c r="I174" s="18">
        <f t="shared" si="61"/>
        <v>56.463100819597031</v>
      </c>
    </row>
    <row r="175" spans="1:9">
      <c r="A175" s="3"/>
      <c r="B175" s="10" t="s">
        <v>37</v>
      </c>
      <c r="C175" s="13">
        <v>3133</v>
      </c>
      <c r="D175" s="13">
        <v>3133</v>
      </c>
      <c r="E175" s="13">
        <v>1618.5</v>
      </c>
      <c r="F175" s="13">
        <v>761.5</v>
      </c>
      <c r="G175" s="11">
        <f t="shared" ref="G175:G181" si="65">E175+F175</f>
        <v>2380</v>
      </c>
      <c r="H175" s="13">
        <v>1701.1</v>
      </c>
      <c r="I175" s="45">
        <f t="shared" si="61"/>
        <v>71.474789915966383</v>
      </c>
    </row>
    <row r="176" spans="1:9">
      <c r="A176" s="3"/>
      <c r="B176" s="10" t="s">
        <v>38</v>
      </c>
      <c r="C176" s="13">
        <v>13373</v>
      </c>
      <c r="D176" s="13">
        <v>13103.4</v>
      </c>
      <c r="E176" s="13">
        <v>6487.33</v>
      </c>
      <c r="F176" s="13">
        <v>3259.1</v>
      </c>
      <c r="G176" s="11">
        <f t="shared" si="65"/>
        <v>9746.43</v>
      </c>
      <c r="H176" s="13">
        <v>4899.08</v>
      </c>
      <c r="I176" s="45">
        <f t="shared" si="61"/>
        <v>50.265379220904471</v>
      </c>
    </row>
    <row r="177" spans="1:9">
      <c r="A177" s="3"/>
      <c r="B177" s="10" t="s">
        <v>84</v>
      </c>
      <c r="C177" s="13">
        <v>2345</v>
      </c>
      <c r="D177" s="13">
        <v>2047.84</v>
      </c>
      <c r="E177" s="13">
        <v>1794</v>
      </c>
      <c r="F177" s="13">
        <v>253.84</v>
      </c>
      <c r="G177" s="11">
        <f t="shared" si="65"/>
        <v>2047.84</v>
      </c>
      <c r="H177" s="13">
        <v>1543.11</v>
      </c>
      <c r="I177" s="45">
        <f t="shared" si="61"/>
        <v>75.353054926166109</v>
      </c>
    </row>
    <row r="178" spans="1:9">
      <c r="A178" s="3"/>
      <c r="B178" s="10" t="s">
        <v>48</v>
      </c>
      <c r="C178" s="13">
        <v>-24</v>
      </c>
      <c r="D178" s="13">
        <v>-312.58</v>
      </c>
      <c r="E178" s="13">
        <v>-24</v>
      </c>
      <c r="F178" s="13">
        <v>-288.58</v>
      </c>
      <c r="G178" s="11">
        <f t="shared" si="65"/>
        <v>-312.58</v>
      </c>
      <c r="H178" s="13">
        <v>-316.55</v>
      </c>
      <c r="I178" s="45">
        <f t="shared" si="61"/>
        <v>101.27007486083563</v>
      </c>
    </row>
    <row r="179" spans="1:9">
      <c r="A179" s="3"/>
      <c r="B179" s="67" t="s">
        <v>117</v>
      </c>
      <c r="C179" s="68">
        <v>1323</v>
      </c>
      <c r="D179" s="68">
        <v>1323</v>
      </c>
      <c r="E179" s="68">
        <v>400</v>
      </c>
      <c r="F179" s="68">
        <v>826</v>
      </c>
      <c r="G179" s="63">
        <f t="shared" si="65"/>
        <v>1226</v>
      </c>
      <c r="H179" s="68">
        <v>92.69</v>
      </c>
      <c r="I179" s="297">
        <f t="shared" si="61"/>
        <v>7.5603588907014689</v>
      </c>
    </row>
    <row r="180" spans="1:9">
      <c r="A180" s="3"/>
      <c r="B180" s="67" t="s">
        <v>118</v>
      </c>
      <c r="C180" s="68">
        <v>5500</v>
      </c>
      <c r="D180" s="68">
        <v>5300.4</v>
      </c>
      <c r="E180" s="68">
        <v>3090</v>
      </c>
      <c r="F180" s="68">
        <v>750.4</v>
      </c>
      <c r="G180" s="63">
        <f t="shared" si="65"/>
        <v>3840.4</v>
      </c>
      <c r="H180" s="68">
        <v>3236.65</v>
      </c>
      <c r="I180" s="297">
        <f t="shared" si="61"/>
        <v>84.278981356108744</v>
      </c>
    </row>
    <row r="181" spans="1:9">
      <c r="A181" s="3"/>
      <c r="B181" s="67" t="s">
        <v>119</v>
      </c>
      <c r="C181" s="68">
        <v>12004</v>
      </c>
      <c r="D181" s="68">
        <v>11348.26</v>
      </c>
      <c r="E181" s="68">
        <v>6385.83</v>
      </c>
      <c r="F181" s="68">
        <v>2409.46</v>
      </c>
      <c r="G181" s="63">
        <f t="shared" si="65"/>
        <v>8795.2900000000009</v>
      </c>
      <c r="H181" s="68">
        <v>4497.3999999999996</v>
      </c>
      <c r="I181" s="297">
        <f t="shared" si="61"/>
        <v>51.134186593051503</v>
      </c>
    </row>
    <row r="182" spans="1:9">
      <c r="A182" s="4">
        <v>11</v>
      </c>
      <c r="B182" s="16" t="s">
        <v>15</v>
      </c>
      <c r="C182" s="12">
        <f>C184+C185+C183</f>
        <v>3512</v>
      </c>
      <c r="D182" s="12">
        <f>D184+D185+D183+D186</f>
        <v>3518</v>
      </c>
      <c r="E182" s="12">
        <f>E184+E185+E183+E186</f>
        <v>1650</v>
      </c>
      <c r="F182" s="12">
        <f>F184+F185+F183+F186</f>
        <v>1018</v>
      </c>
      <c r="G182" s="12">
        <f>G184+G185+G183+G186</f>
        <v>2668</v>
      </c>
      <c r="H182" s="12">
        <f>H184+H185+H183</f>
        <v>1560.49</v>
      </c>
      <c r="I182" s="18">
        <f t="shared" si="61"/>
        <v>58.489130434782609</v>
      </c>
    </row>
    <row r="183" spans="1:9">
      <c r="A183" s="4"/>
      <c r="B183" s="10" t="s">
        <v>37</v>
      </c>
      <c r="C183" s="33">
        <v>1207.5</v>
      </c>
      <c r="D183" s="33">
        <v>1207.5</v>
      </c>
      <c r="E183" s="33">
        <v>402.5</v>
      </c>
      <c r="F183" s="33">
        <v>402.5</v>
      </c>
      <c r="G183" s="11">
        <f>E183+F183</f>
        <v>805</v>
      </c>
      <c r="H183" s="33">
        <v>345.55</v>
      </c>
      <c r="I183" s="45">
        <v>0</v>
      </c>
    </row>
    <row r="184" spans="1:9">
      <c r="A184" s="3"/>
      <c r="B184" s="10" t="s">
        <v>38</v>
      </c>
      <c r="C184" s="13">
        <v>2204.5</v>
      </c>
      <c r="D184" s="13">
        <v>2204.5</v>
      </c>
      <c r="E184" s="13">
        <v>1147.5</v>
      </c>
      <c r="F184" s="13">
        <v>609.5</v>
      </c>
      <c r="G184" s="11">
        <f>E184+F184</f>
        <v>1757</v>
      </c>
      <c r="H184" s="13">
        <v>1114.94</v>
      </c>
      <c r="I184" s="45">
        <f t="shared" si="61"/>
        <v>63.457029026750142</v>
      </c>
    </row>
    <row r="185" spans="1:9">
      <c r="A185" s="3"/>
      <c r="B185" s="10" t="s">
        <v>256</v>
      </c>
      <c r="C185" s="13">
        <v>100</v>
      </c>
      <c r="D185" s="13">
        <v>100</v>
      </c>
      <c r="E185" s="13">
        <v>100</v>
      </c>
      <c r="F185" s="13">
        <v>0</v>
      </c>
      <c r="G185" s="11">
        <f>E185+F185</f>
        <v>100</v>
      </c>
      <c r="H185" s="13">
        <v>100</v>
      </c>
      <c r="I185" s="45">
        <f t="shared" si="61"/>
        <v>100</v>
      </c>
    </row>
    <row r="186" spans="1:9">
      <c r="A186" s="3"/>
      <c r="B186" s="10" t="s">
        <v>84</v>
      </c>
      <c r="C186" s="13">
        <v>0</v>
      </c>
      <c r="D186" s="13">
        <v>6</v>
      </c>
      <c r="E186" s="13">
        <v>0</v>
      </c>
      <c r="F186" s="13">
        <v>6</v>
      </c>
      <c r="G186" s="11">
        <v>6</v>
      </c>
      <c r="H186" s="13">
        <v>0</v>
      </c>
      <c r="I186" s="45">
        <v>0</v>
      </c>
    </row>
    <row r="187" spans="1:9">
      <c r="A187" s="3"/>
      <c r="B187" s="67" t="s">
        <v>120</v>
      </c>
      <c r="C187" s="68">
        <v>3300</v>
      </c>
      <c r="D187" s="68">
        <v>3306</v>
      </c>
      <c r="E187" s="68">
        <v>1650</v>
      </c>
      <c r="F187" s="68">
        <v>906</v>
      </c>
      <c r="G187" s="63">
        <f>E187+F187</f>
        <v>2556</v>
      </c>
      <c r="H187" s="68">
        <v>1560.49</v>
      </c>
      <c r="I187" s="297">
        <f t="shared" si="61"/>
        <v>61.05203442879499</v>
      </c>
    </row>
    <row r="188" spans="1:9">
      <c r="A188" s="3"/>
      <c r="B188" s="67" t="s">
        <v>121</v>
      </c>
      <c r="C188" s="68">
        <v>212</v>
      </c>
      <c r="D188" s="68">
        <v>212</v>
      </c>
      <c r="E188" s="68">
        <v>0</v>
      </c>
      <c r="F188" s="68">
        <v>112</v>
      </c>
      <c r="G188" s="63">
        <f>E188+F188</f>
        <v>112</v>
      </c>
      <c r="H188" s="68">
        <v>0</v>
      </c>
      <c r="I188" s="297">
        <v>0</v>
      </c>
    </row>
    <row r="189" spans="1:9">
      <c r="A189" s="4">
        <v>12</v>
      </c>
      <c r="B189" s="16" t="s">
        <v>14</v>
      </c>
      <c r="C189" s="12">
        <f t="shared" ref="C189:H189" si="66">C190</f>
        <v>3907</v>
      </c>
      <c r="D189" s="12">
        <f t="shared" si="66"/>
        <v>3907</v>
      </c>
      <c r="E189" s="12">
        <f t="shared" si="66"/>
        <v>1882</v>
      </c>
      <c r="F189" s="12">
        <f t="shared" si="66"/>
        <v>138</v>
      </c>
      <c r="G189" s="12">
        <f t="shared" si="66"/>
        <v>2020</v>
      </c>
      <c r="H189" s="12">
        <f t="shared" si="66"/>
        <v>1839.56</v>
      </c>
      <c r="I189" s="18">
        <f t="shared" si="61"/>
        <v>91.067326732673266</v>
      </c>
    </row>
    <row r="190" spans="1:9">
      <c r="A190" s="4"/>
      <c r="B190" s="16" t="s">
        <v>79</v>
      </c>
      <c r="C190" s="57">
        <v>3907</v>
      </c>
      <c r="D190" s="57">
        <v>3907</v>
      </c>
      <c r="E190" s="57">
        <v>1882</v>
      </c>
      <c r="F190" s="57">
        <v>138</v>
      </c>
      <c r="G190" s="11">
        <f>E190+F190</f>
        <v>2020</v>
      </c>
      <c r="H190" s="57">
        <v>1839.56</v>
      </c>
      <c r="I190" s="45">
        <f>H190/G190*100</f>
        <v>91.067326732673266</v>
      </c>
    </row>
    <row r="191" spans="1:9">
      <c r="A191" s="4"/>
      <c r="B191" s="66" t="s">
        <v>122</v>
      </c>
      <c r="C191" s="65">
        <v>1602</v>
      </c>
      <c r="D191" s="65">
        <v>1602</v>
      </c>
      <c r="E191" s="65">
        <v>1602</v>
      </c>
      <c r="F191" s="65">
        <v>0</v>
      </c>
      <c r="G191" s="68">
        <f>E191+F191</f>
        <v>1602</v>
      </c>
      <c r="H191" s="65">
        <v>1602</v>
      </c>
      <c r="I191" s="296">
        <f>H191/G191*100</f>
        <v>100</v>
      </c>
    </row>
    <row r="192" spans="1:9">
      <c r="A192" s="4"/>
      <c r="B192" s="66" t="s">
        <v>251</v>
      </c>
      <c r="C192" s="65">
        <v>138</v>
      </c>
      <c r="D192" s="65">
        <v>138</v>
      </c>
      <c r="E192" s="65">
        <v>0</v>
      </c>
      <c r="F192" s="65">
        <v>0</v>
      </c>
      <c r="G192" s="68">
        <f>E192+F192</f>
        <v>0</v>
      </c>
      <c r="H192" s="65">
        <v>0</v>
      </c>
      <c r="I192" s="46">
        <v>0</v>
      </c>
    </row>
    <row r="193" spans="1:9">
      <c r="A193" s="4"/>
      <c r="B193" s="66" t="s">
        <v>252</v>
      </c>
      <c r="C193" s="65">
        <v>2167</v>
      </c>
      <c r="D193" s="65">
        <v>2167</v>
      </c>
      <c r="E193" s="65">
        <v>280</v>
      </c>
      <c r="F193" s="65">
        <v>138</v>
      </c>
      <c r="G193" s="68">
        <f>E193+F193</f>
        <v>418</v>
      </c>
      <c r="H193" s="65">
        <v>237.96</v>
      </c>
      <c r="I193" s="296">
        <f>H193/G193*100</f>
        <v>56.928229665071775</v>
      </c>
    </row>
    <row r="194" spans="1:9">
      <c r="A194" s="4">
        <v>13</v>
      </c>
      <c r="B194" s="16" t="s">
        <v>13</v>
      </c>
      <c r="C194" s="12">
        <f>C195+C198</f>
        <v>28860</v>
      </c>
      <c r="D194" s="12">
        <f>D195+D198+D199</f>
        <v>28909.27</v>
      </c>
      <c r="E194" s="12">
        <f>E195+E198+E199</f>
        <v>19452</v>
      </c>
      <c r="F194" s="12">
        <f>F195+F198+F199</f>
        <v>1856.27</v>
      </c>
      <c r="G194" s="12">
        <f>G195+G198+G199</f>
        <v>21308.27</v>
      </c>
      <c r="H194" s="12">
        <f>H195+H198+H199</f>
        <v>16694.59</v>
      </c>
      <c r="I194" s="18">
        <f t="shared" ref="I194:I206" si="67">H194/G194*100</f>
        <v>78.347937209355806</v>
      </c>
    </row>
    <row r="195" spans="1:9">
      <c r="A195" s="3"/>
      <c r="B195" s="10" t="s">
        <v>46</v>
      </c>
      <c r="C195" s="13">
        <v>28426</v>
      </c>
      <c r="D195" s="13">
        <v>28426</v>
      </c>
      <c r="E195" s="13">
        <v>19300</v>
      </c>
      <c r="F195" s="13">
        <v>1627</v>
      </c>
      <c r="G195" s="11">
        <f t="shared" ref="G195:G201" si="68">E195+F195</f>
        <v>20927</v>
      </c>
      <c r="H195" s="13">
        <v>16529.02</v>
      </c>
      <c r="I195" s="45">
        <f t="shared" si="67"/>
        <v>78.984183112725191</v>
      </c>
    </row>
    <row r="196" spans="1:9">
      <c r="A196" s="3"/>
      <c r="B196" s="304" t="s">
        <v>305</v>
      </c>
      <c r="C196" s="68">
        <v>17426</v>
      </c>
      <c r="D196" s="68">
        <v>17426</v>
      </c>
      <c r="E196" s="68">
        <v>12500</v>
      </c>
      <c r="F196" s="68">
        <v>927</v>
      </c>
      <c r="G196" s="63">
        <f t="shared" si="68"/>
        <v>13427</v>
      </c>
      <c r="H196" s="68">
        <v>13423.02</v>
      </c>
      <c r="I196" s="296">
        <f t="shared" si="67"/>
        <v>99.970358233410295</v>
      </c>
    </row>
    <row r="197" spans="1:9">
      <c r="A197" s="3"/>
      <c r="B197" s="304" t="s">
        <v>306</v>
      </c>
      <c r="C197" s="68">
        <v>11000</v>
      </c>
      <c r="D197" s="68">
        <v>11000</v>
      </c>
      <c r="E197" s="68">
        <v>6800</v>
      </c>
      <c r="F197" s="68">
        <v>700</v>
      </c>
      <c r="G197" s="63">
        <f t="shared" si="68"/>
        <v>7500</v>
      </c>
      <c r="H197" s="68">
        <v>3106</v>
      </c>
      <c r="I197" s="296">
        <f t="shared" si="67"/>
        <v>41.413333333333334</v>
      </c>
    </row>
    <row r="198" spans="1:9">
      <c r="A198" s="3"/>
      <c r="B198" s="10" t="s">
        <v>84</v>
      </c>
      <c r="C198" s="13">
        <v>434</v>
      </c>
      <c r="D198" s="13">
        <v>485</v>
      </c>
      <c r="E198" s="13">
        <v>152</v>
      </c>
      <c r="F198" s="13">
        <v>231</v>
      </c>
      <c r="G198" s="59">
        <f t="shared" si="68"/>
        <v>383</v>
      </c>
      <c r="H198" s="13">
        <v>167.29</v>
      </c>
      <c r="I198" s="45">
        <f t="shared" si="67"/>
        <v>43.678851174934721</v>
      </c>
    </row>
    <row r="199" spans="1:9">
      <c r="A199" s="3"/>
      <c r="B199" s="10" t="s">
        <v>48</v>
      </c>
      <c r="C199" s="13"/>
      <c r="D199" s="13">
        <v>-1.73</v>
      </c>
      <c r="E199" s="13">
        <v>0</v>
      </c>
      <c r="F199" s="13">
        <v>-1.73</v>
      </c>
      <c r="G199" s="59">
        <v>-1.73</v>
      </c>
      <c r="H199" s="13">
        <v>-1.72</v>
      </c>
      <c r="I199" s="45"/>
    </row>
    <row r="200" spans="1:9">
      <c r="A200" s="3"/>
      <c r="B200" s="67" t="s">
        <v>123</v>
      </c>
      <c r="C200" s="68">
        <v>28860</v>
      </c>
      <c r="D200" s="68">
        <v>28909.27</v>
      </c>
      <c r="E200" s="68">
        <v>19452</v>
      </c>
      <c r="F200" s="68">
        <v>1856.27</v>
      </c>
      <c r="G200" s="63">
        <v>21308.27</v>
      </c>
      <c r="H200" s="68">
        <v>16694.59</v>
      </c>
      <c r="I200" s="297">
        <f t="shared" si="67"/>
        <v>78.347937209355806</v>
      </c>
    </row>
    <row r="201" spans="1:9">
      <c r="A201" s="4">
        <v>14</v>
      </c>
      <c r="B201" s="17" t="s">
        <v>12</v>
      </c>
      <c r="C201" s="18">
        <v>30</v>
      </c>
      <c r="D201" s="18">
        <v>30</v>
      </c>
      <c r="E201" s="18">
        <v>16</v>
      </c>
      <c r="F201" s="18">
        <v>10</v>
      </c>
      <c r="G201" s="12">
        <f t="shared" si="68"/>
        <v>26</v>
      </c>
      <c r="H201" s="18">
        <v>23.84</v>
      </c>
      <c r="I201" s="18">
        <f t="shared" si="67"/>
        <v>91.692307692307693</v>
      </c>
    </row>
    <row r="202" spans="1:9">
      <c r="A202" s="4">
        <v>15</v>
      </c>
      <c r="B202" s="17" t="s">
        <v>11</v>
      </c>
      <c r="C202" s="18">
        <f t="shared" ref="C202:H202" si="69">C203+C204+C205+C206</f>
        <v>3193</v>
      </c>
      <c r="D202" s="18">
        <f t="shared" si="69"/>
        <v>3966.2099999999996</v>
      </c>
      <c r="E202" s="18">
        <f t="shared" si="69"/>
        <v>2160.04</v>
      </c>
      <c r="F202" s="18">
        <f t="shared" si="69"/>
        <v>1230.81</v>
      </c>
      <c r="G202" s="18">
        <f t="shared" si="69"/>
        <v>3390.85</v>
      </c>
      <c r="H202" s="18">
        <f t="shared" si="69"/>
        <v>1934.3900000000003</v>
      </c>
      <c r="I202" s="18">
        <f t="shared" si="67"/>
        <v>57.047348010085976</v>
      </c>
    </row>
    <row r="203" spans="1:9">
      <c r="A203" s="3"/>
      <c r="B203" s="10" t="s">
        <v>37</v>
      </c>
      <c r="C203" s="19">
        <v>470</v>
      </c>
      <c r="D203" s="19">
        <v>470</v>
      </c>
      <c r="E203" s="19">
        <v>245</v>
      </c>
      <c r="F203" s="19">
        <v>117.6</v>
      </c>
      <c r="G203" s="11">
        <f>E203+F203</f>
        <v>362.6</v>
      </c>
      <c r="H203" s="19">
        <v>240.14</v>
      </c>
      <c r="I203" s="45">
        <f t="shared" si="67"/>
        <v>66.22724765581907</v>
      </c>
    </row>
    <row r="204" spans="1:9">
      <c r="A204" s="3"/>
      <c r="B204" s="10" t="s">
        <v>38</v>
      </c>
      <c r="C204" s="19">
        <v>1465.96</v>
      </c>
      <c r="D204" s="19">
        <v>1815.56</v>
      </c>
      <c r="E204" s="19">
        <v>710</v>
      </c>
      <c r="F204" s="19">
        <v>637.6</v>
      </c>
      <c r="G204" s="11">
        <f>E204+F204</f>
        <v>1347.6</v>
      </c>
      <c r="H204" s="19">
        <v>1038.1400000000001</v>
      </c>
      <c r="I204" s="45">
        <f t="shared" si="67"/>
        <v>77.036212525972118</v>
      </c>
    </row>
    <row r="205" spans="1:9">
      <c r="A205" s="3"/>
      <c r="B205" s="10" t="s">
        <v>84</v>
      </c>
      <c r="C205" s="19">
        <v>1593</v>
      </c>
      <c r="D205" s="19">
        <v>2351</v>
      </c>
      <c r="E205" s="19">
        <v>1541</v>
      </c>
      <c r="F205" s="19">
        <v>810</v>
      </c>
      <c r="G205" s="11">
        <f>E205+F205</f>
        <v>2351</v>
      </c>
      <c r="H205" s="19">
        <v>1326.45</v>
      </c>
      <c r="I205" s="45">
        <f t="shared" si="67"/>
        <v>56.420672054444921</v>
      </c>
    </row>
    <row r="206" spans="1:9">
      <c r="A206" s="3"/>
      <c r="B206" s="10" t="s">
        <v>48</v>
      </c>
      <c r="C206" s="19">
        <v>-335.96</v>
      </c>
      <c r="D206" s="19">
        <v>-670.35</v>
      </c>
      <c r="E206" s="19">
        <v>-335.96</v>
      </c>
      <c r="F206" s="19">
        <v>-334.39</v>
      </c>
      <c r="G206" s="11">
        <f>E206+F206</f>
        <v>-670.34999999999991</v>
      </c>
      <c r="H206" s="19">
        <v>-670.34</v>
      </c>
      <c r="I206" s="296">
        <f t="shared" si="67"/>
        <v>99.998508241963165</v>
      </c>
    </row>
    <row r="207" spans="1:9">
      <c r="A207" s="3"/>
      <c r="B207" s="67" t="s">
        <v>124</v>
      </c>
      <c r="C207" s="296">
        <v>3305</v>
      </c>
      <c r="D207" s="296">
        <v>3966.21</v>
      </c>
      <c r="E207" s="296">
        <v>2160.04</v>
      </c>
      <c r="F207" s="296">
        <v>1230.81</v>
      </c>
      <c r="G207" s="63">
        <f>E207+F207</f>
        <v>3390.85</v>
      </c>
      <c r="H207" s="296">
        <v>1934.39</v>
      </c>
      <c r="I207" s="297">
        <f>H207/G207*100</f>
        <v>57.047348010085976</v>
      </c>
    </row>
    <row r="208" spans="1:9">
      <c r="A208" s="23" t="s">
        <v>10</v>
      </c>
      <c r="B208" s="23" t="s">
        <v>9</v>
      </c>
      <c r="C208" s="24">
        <f t="shared" ref="C208:H208" si="70">C104+C110+C117+C119+C122+C129+C141+C147+C161+C174+C182+C189+C194+C201+C202</f>
        <v>158850</v>
      </c>
      <c r="D208" s="24">
        <f t="shared" si="70"/>
        <v>161301</v>
      </c>
      <c r="E208" s="24">
        <f t="shared" si="70"/>
        <v>92180.06</v>
      </c>
      <c r="F208" s="24">
        <f t="shared" si="70"/>
        <v>32888</v>
      </c>
      <c r="G208" s="24">
        <f>G104+G110+G117+G119+G122+G129+G141+G147+G161+G174+G182+G189+G194+G201+G202</f>
        <v>125068.06</v>
      </c>
      <c r="H208" s="24">
        <f t="shared" si="70"/>
        <v>93816.560000000012</v>
      </c>
      <c r="I208" s="24">
        <f>H208/G208*100</f>
        <v>75.012405245591893</v>
      </c>
    </row>
    <row r="209" spans="1:9">
      <c r="A209" s="4" t="s">
        <v>8</v>
      </c>
      <c r="B209" s="4" t="s">
        <v>7</v>
      </c>
      <c r="C209" s="15">
        <f t="shared" ref="C209:H209" si="71">C103-C208</f>
        <v>0</v>
      </c>
      <c r="D209" s="15">
        <f t="shared" si="71"/>
        <v>0</v>
      </c>
      <c r="E209" s="15">
        <f t="shared" si="71"/>
        <v>0</v>
      </c>
      <c r="F209" s="15">
        <f t="shared" si="71"/>
        <v>0</v>
      </c>
      <c r="G209" s="15">
        <f t="shared" si="71"/>
        <v>0</v>
      </c>
      <c r="H209" s="15">
        <f t="shared" si="71"/>
        <v>172.63999999997031</v>
      </c>
      <c r="I209" s="45">
        <v>0</v>
      </c>
    </row>
    <row r="210" spans="1:9">
      <c r="A210" s="23" t="s">
        <v>70</v>
      </c>
      <c r="B210" s="23" t="s">
        <v>69</v>
      </c>
      <c r="C210" s="24">
        <f>C211+C212+C213+C214+C215+C216+C219+C220+C221+C222+C223+C224+C218</f>
        <v>158850</v>
      </c>
      <c r="D210" s="24">
        <f>D211+D212+D213+D214+D215+D216+D219+D220+D221+D222+D224+D218+D223+D217</f>
        <v>161301.00000000003</v>
      </c>
      <c r="E210" s="24">
        <f>E211+E212+E213+E214+E215+E216+E219+E220+E221+E222+E224+E218+E223+E217</f>
        <v>92180.06</v>
      </c>
      <c r="F210" s="24">
        <f>F211+F212+F213+F214+F215+F216+F219+F220+F221+F222+F224+F218+F223+F217</f>
        <v>32988</v>
      </c>
      <c r="G210" s="24">
        <f>G211+G212+G213+G214+G215+G216+G219+G220+G221+G222+G224+G218+G223+G217</f>
        <v>125068.06</v>
      </c>
      <c r="H210" s="24">
        <f>H211+H212+H213+H214+H215+H216+H219+H220+H221+H222+H224+H218+H223+H217</f>
        <v>93816.560000000027</v>
      </c>
      <c r="I210" s="24">
        <f>H210/G210*100</f>
        <v>75.012405245591907</v>
      </c>
    </row>
    <row r="211" spans="1:9">
      <c r="A211" s="3">
        <v>1</v>
      </c>
      <c r="B211" s="2" t="s">
        <v>6</v>
      </c>
      <c r="C211" s="13">
        <f>C105+C123+C130+C148+C162+C175+C203+C142+C183</f>
        <v>74536.5</v>
      </c>
      <c r="D211" s="13">
        <f>D105+D123+D130+D148+D162+D175+D203+D142+D183</f>
        <v>76522.25</v>
      </c>
      <c r="E211" s="13">
        <f>E105+E123+E130+E148+E162+E175+E203+E142+E183</f>
        <v>41790.369999999995</v>
      </c>
      <c r="F211" s="13">
        <f>F105+F123+F130+F148+F162+F175+F203+F142+F183</f>
        <v>18445.829999999998</v>
      </c>
      <c r="G211" s="13">
        <f t="shared" ref="G211:G221" si="72">E211+F211</f>
        <v>60236.2</v>
      </c>
      <c r="H211" s="13">
        <f>H105+H123+H130+H148+H162+H175+H203+H142+H183</f>
        <v>49047.020000000011</v>
      </c>
      <c r="I211" s="45">
        <f>H211/G211*100</f>
        <v>81.424492248847059</v>
      </c>
    </row>
    <row r="212" spans="1:9">
      <c r="A212" s="3">
        <v>2</v>
      </c>
      <c r="B212" s="2" t="s">
        <v>5</v>
      </c>
      <c r="C212" s="13">
        <f>C106+C124+C131+C149+C163+C176+C184+C201+C204+C143</f>
        <v>30542.46</v>
      </c>
      <c r="D212" s="13">
        <f>D106+D124+D131+D149+D163+D176+D184+D201+D204+D143</f>
        <v>30550.34</v>
      </c>
      <c r="E212" s="13">
        <f>E106+E124+E131+E149+E163+E176+E184+E201+E204+E143</f>
        <v>15822.16</v>
      </c>
      <c r="F212" s="13">
        <f>F106+F124+F131+F149+F163+F176+F184+F201+F204+F143</f>
        <v>7455.42</v>
      </c>
      <c r="G212" s="13">
        <f t="shared" si="72"/>
        <v>23277.58</v>
      </c>
      <c r="H212" s="13">
        <f>H106+H124+H131+H149+H163+H176+H184+H201+H204+H143</f>
        <v>14779.07</v>
      </c>
      <c r="I212" s="45">
        <f t="shared" ref="I212:I224" si="73">H212/G212*100</f>
        <v>63.490577628774112</v>
      </c>
    </row>
    <row r="213" spans="1:9">
      <c r="A213" s="3">
        <v>3</v>
      </c>
      <c r="B213" s="2" t="s">
        <v>73</v>
      </c>
      <c r="C213" s="13">
        <f>C117</f>
        <v>3210</v>
      </c>
      <c r="D213" s="13">
        <f>D117</f>
        <v>3210</v>
      </c>
      <c r="E213" s="13">
        <f>E117</f>
        <v>2370</v>
      </c>
      <c r="F213" s="13">
        <f>F117</f>
        <v>830</v>
      </c>
      <c r="G213" s="13">
        <f t="shared" si="72"/>
        <v>3200</v>
      </c>
      <c r="H213" s="13">
        <f>H117</f>
        <v>2370</v>
      </c>
      <c r="I213" s="45">
        <f t="shared" si="73"/>
        <v>74.0625</v>
      </c>
    </row>
    <row r="214" spans="1:9">
      <c r="A214" s="3">
        <v>4</v>
      </c>
      <c r="B214" s="2" t="s">
        <v>4</v>
      </c>
      <c r="C214" s="13">
        <f>C195</f>
        <v>28426</v>
      </c>
      <c r="D214" s="13">
        <f>D195</f>
        <v>28426</v>
      </c>
      <c r="E214" s="13">
        <f>E195</f>
        <v>19300</v>
      </c>
      <c r="F214" s="13">
        <f>F195</f>
        <v>1627</v>
      </c>
      <c r="G214" s="13">
        <f t="shared" si="72"/>
        <v>20927</v>
      </c>
      <c r="H214" s="13">
        <f>H195</f>
        <v>16529.02</v>
      </c>
      <c r="I214" s="45">
        <f t="shared" si="73"/>
        <v>78.984183112725191</v>
      </c>
    </row>
    <row r="215" spans="1:9">
      <c r="A215" s="3">
        <v>5</v>
      </c>
      <c r="B215" s="2" t="s">
        <v>126</v>
      </c>
      <c r="C215" s="13">
        <f>C111</f>
        <v>100</v>
      </c>
      <c r="D215" s="13">
        <f>D111</f>
        <v>16.48</v>
      </c>
      <c r="E215" s="13">
        <f>E111</f>
        <v>0</v>
      </c>
      <c r="F215" s="13">
        <f>F111</f>
        <v>0</v>
      </c>
      <c r="G215" s="13">
        <f t="shared" si="72"/>
        <v>0</v>
      </c>
      <c r="H215" s="13">
        <f>H111</f>
        <v>0</v>
      </c>
      <c r="I215" s="45">
        <v>0</v>
      </c>
    </row>
    <row r="216" spans="1:9">
      <c r="A216" s="3">
        <v>6</v>
      </c>
      <c r="B216" s="2" t="s">
        <v>3</v>
      </c>
      <c r="C216" s="13">
        <f>C112+C120+C150+C164+C125</f>
        <v>6552</v>
      </c>
      <c r="D216" s="13">
        <f>D112+D120+D150+D164+D125</f>
        <v>6627.42</v>
      </c>
      <c r="E216" s="13">
        <f>E112+E120+E150+E164+E125</f>
        <v>3732.8900000000003</v>
      </c>
      <c r="F216" s="13">
        <f>F112+F120+F150+F164+F125</f>
        <v>1604.53</v>
      </c>
      <c r="G216" s="13">
        <f t="shared" si="72"/>
        <v>5337.42</v>
      </c>
      <c r="H216" s="13">
        <f>H112+H120+H150+H164+H125</f>
        <v>4432.3599999999997</v>
      </c>
      <c r="I216" s="45">
        <f t="shared" si="73"/>
        <v>83.043118210671068</v>
      </c>
    </row>
    <row r="217" spans="1:9">
      <c r="A217" s="3"/>
      <c r="B217" s="2" t="s">
        <v>2</v>
      </c>
      <c r="C217" s="13"/>
      <c r="D217" s="13">
        <f>D107</f>
        <v>30</v>
      </c>
      <c r="E217" s="13">
        <f>E107</f>
        <v>0</v>
      </c>
      <c r="F217" s="13">
        <f>F107</f>
        <v>30</v>
      </c>
      <c r="G217" s="13">
        <f>G107</f>
        <v>30</v>
      </c>
      <c r="H217" s="13">
        <f>H107</f>
        <v>9.2799999999999994</v>
      </c>
      <c r="I217" s="45"/>
    </row>
    <row r="218" spans="1:9">
      <c r="A218" s="3">
        <v>7</v>
      </c>
      <c r="B218" s="2" t="s">
        <v>307</v>
      </c>
      <c r="C218" s="13">
        <f>C165</f>
        <v>3077</v>
      </c>
      <c r="D218" s="13">
        <f>D165</f>
        <v>3782</v>
      </c>
      <c r="E218" s="13">
        <f>E165</f>
        <v>1540</v>
      </c>
      <c r="F218" s="13">
        <f>F165</f>
        <v>1091.75</v>
      </c>
      <c r="G218" s="13">
        <f t="shared" si="72"/>
        <v>2631.75</v>
      </c>
      <c r="H218" s="13">
        <f>H165</f>
        <v>243.06</v>
      </c>
      <c r="I218" s="45">
        <f t="shared" si="73"/>
        <v>9.2356796808207466</v>
      </c>
    </row>
    <row r="219" spans="1:9">
      <c r="A219" s="3">
        <v>8</v>
      </c>
      <c r="B219" s="2" t="s">
        <v>1</v>
      </c>
      <c r="C219" s="13">
        <f>C132+C144+C166</f>
        <v>3178</v>
      </c>
      <c r="D219" s="13">
        <f>D132+D144+D166</f>
        <v>3178.2200000000003</v>
      </c>
      <c r="E219" s="13">
        <f>E132+E144+E166</f>
        <v>1781.8</v>
      </c>
      <c r="F219" s="13">
        <f>F132+F144+F166</f>
        <v>805.22</v>
      </c>
      <c r="G219" s="13">
        <f t="shared" si="72"/>
        <v>2587.02</v>
      </c>
      <c r="H219" s="13">
        <f>H132+H144+H166</f>
        <v>1756.46</v>
      </c>
      <c r="I219" s="45">
        <f t="shared" si="73"/>
        <v>67.895107111657424</v>
      </c>
    </row>
    <row r="220" spans="1:9">
      <c r="A220" s="3">
        <v>9</v>
      </c>
      <c r="B220" s="2" t="s">
        <v>0</v>
      </c>
      <c r="C220" s="13">
        <f>C133+C151</f>
        <v>181</v>
      </c>
      <c r="D220" s="13">
        <f>D133+D151</f>
        <v>181</v>
      </c>
      <c r="E220" s="13">
        <f>E133+E151</f>
        <v>106.8</v>
      </c>
      <c r="F220" s="13">
        <f>F133+F151</f>
        <v>6.5</v>
      </c>
      <c r="G220" s="13">
        <f t="shared" si="72"/>
        <v>113.3</v>
      </c>
      <c r="H220" s="13">
        <f>H133+H151</f>
        <v>82.68</v>
      </c>
      <c r="I220" s="45">
        <f t="shared" si="73"/>
        <v>72.974404236540167</v>
      </c>
    </row>
    <row r="221" spans="1:9">
      <c r="A221" s="3">
        <v>10</v>
      </c>
      <c r="B221" s="2" t="s">
        <v>47</v>
      </c>
      <c r="C221" s="13">
        <f>C113+C190</f>
        <v>4107</v>
      </c>
      <c r="D221" s="13">
        <f>D113+D190</f>
        <v>4107</v>
      </c>
      <c r="E221" s="13">
        <f>E113+E190</f>
        <v>1982</v>
      </c>
      <c r="F221" s="13">
        <f>F113+F190</f>
        <v>238</v>
      </c>
      <c r="G221" s="13">
        <f t="shared" si="72"/>
        <v>2220</v>
      </c>
      <c r="H221" s="13">
        <f>H113+H190</f>
        <v>1931.96</v>
      </c>
      <c r="I221" s="45">
        <f t="shared" si="73"/>
        <v>87.025225225225228</v>
      </c>
    </row>
    <row r="222" spans="1:9">
      <c r="A222" s="3">
        <v>11</v>
      </c>
      <c r="B222" s="2" t="s">
        <v>244</v>
      </c>
      <c r="C222" s="13">
        <f>C134+C152+C177+C205+C126+C198</f>
        <v>5224</v>
      </c>
      <c r="D222" s="13">
        <f>D134+D152+D177+D205+D126+D198+D186</f>
        <v>5601.84</v>
      </c>
      <c r="E222" s="13">
        <f>E134+E152+E177+E205+E126+E198+E186</f>
        <v>4029</v>
      </c>
      <c r="F222" s="13">
        <f>F134+F152+F177+F205+F126+F198+F186</f>
        <v>1405.8400000000001</v>
      </c>
      <c r="G222" s="13">
        <f>G134+G152+G177+G205+G126+G198+G186</f>
        <v>5434.84</v>
      </c>
      <c r="H222" s="13">
        <f>H134+H152+H177+H205+H126+H198+H186</f>
        <v>3558.9399999999996</v>
      </c>
      <c r="I222" s="45">
        <f t="shared" si="73"/>
        <v>65.483804491024571</v>
      </c>
    </row>
    <row r="223" spans="1:9">
      <c r="A223" s="3">
        <v>12</v>
      </c>
      <c r="B223" s="182" t="s">
        <v>255</v>
      </c>
      <c r="C223" s="13">
        <f>C185</f>
        <v>100</v>
      </c>
      <c r="D223" s="13">
        <f>D185</f>
        <v>100</v>
      </c>
      <c r="E223" s="13">
        <v>100</v>
      </c>
      <c r="F223" s="13">
        <v>100</v>
      </c>
      <c r="G223" s="13">
        <v>100</v>
      </c>
      <c r="H223" s="13">
        <f>H185</f>
        <v>100</v>
      </c>
      <c r="I223" s="45">
        <f t="shared" si="73"/>
        <v>100</v>
      </c>
    </row>
    <row r="224" spans="1:9">
      <c r="A224" s="3">
        <v>13</v>
      </c>
      <c r="B224" s="1" t="s">
        <v>49</v>
      </c>
      <c r="C224" s="13">
        <f>C108+C135+C153+C178+C206</f>
        <v>-383.96</v>
      </c>
      <c r="D224" s="13">
        <f>D108+D135+D153+D178+D206+D199</f>
        <v>-1031.55</v>
      </c>
      <c r="E224" s="13">
        <f>E108+E135+E153+E178+E206+E199</f>
        <v>-374.96</v>
      </c>
      <c r="F224" s="13">
        <f>F108+F135+F153+F178+F206+F199</f>
        <v>-652.08999999999992</v>
      </c>
      <c r="G224" s="13">
        <f>G108+G135+G153+G178+G206+G199</f>
        <v>-1027.05</v>
      </c>
      <c r="H224" s="13">
        <f>H108+H135+H153+H178+H206+H199</f>
        <v>-1023.2900000000001</v>
      </c>
      <c r="I224" s="45">
        <f t="shared" si="73"/>
        <v>99.633902925855622</v>
      </c>
    </row>
    <row r="225" spans="1:9">
      <c r="A225" s="310"/>
      <c r="B225" s="25"/>
      <c r="C225" s="249"/>
      <c r="D225" s="249"/>
      <c r="E225" s="249"/>
      <c r="F225" s="249"/>
      <c r="G225" s="249"/>
      <c r="H225" s="249"/>
      <c r="I225" s="111"/>
    </row>
    <row r="226" spans="1:9">
      <c r="A226" s="298"/>
      <c r="B226" s="299" t="s">
        <v>330</v>
      </c>
      <c r="C226" s="299"/>
      <c r="D226" s="299"/>
      <c r="E226" s="298"/>
      <c r="F226" s="298"/>
      <c r="G226" s="298"/>
    </row>
    <row r="227" spans="1:9">
      <c r="G227" t="s">
        <v>76</v>
      </c>
    </row>
    <row r="228" spans="1:9">
      <c r="A228" s="8" t="s">
        <v>36</v>
      </c>
      <c r="B228" s="52" t="s">
        <v>35</v>
      </c>
      <c r="C228" s="48" t="s">
        <v>71</v>
      </c>
      <c r="D228" s="48" t="s">
        <v>71</v>
      </c>
      <c r="E228" s="48" t="s">
        <v>71</v>
      </c>
      <c r="F228" s="48" t="s">
        <v>71</v>
      </c>
      <c r="G228" s="60" t="s">
        <v>71</v>
      </c>
      <c r="H228" s="290" t="s">
        <v>34</v>
      </c>
      <c r="I228" s="291"/>
    </row>
    <row r="229" spans="1:9" ht="15">
      <c r="A229" s="47" t="s">
        <v>32</v>
      </c>
      <c r="B229" s="53"/>
      <c r="C229" s="49" t="s">
        <v>77</v>
      </c>
      <c r="D229" s="49" t="s">
        <v>321</v>
      </c>
      <c r="E229" s="49" t="s">
        <v>325</v>
      </c>
      <c r="F229" s="49" t="s">
        <v>333</v>
      </c>
      <c r="G229" s="61" t="s">
        <v>326</v>
      </c>
      <c r="H229" s="292" t="s">
        <v>327</v>
      </c>
      <c r="I229" s="293" t="s">
        <v>33</v>
      </c>
    </row>
    <row r="230" spans="1:9">
      <c r="A230" s="55"/>
      <c r="B230" s="54"/>
      <c r="C230" s="50" t="s">
        <v>245</v>
      </c>
      <c r="D230" s="50" t="s">
        <v>245</v>
      </c>
      <c r="E230" s="50" t="s">
        <v>245</v>
      </c>
      <c r="F230" s="50" t="s">
        <v>245</v>
      </c>
      <c r="G230" s="62" t="s">
        <v>245</v>
      </c>
      <c r="H230" s="294">
        <v>2010</v>
      </c>
      <c r="I230" s="51"/>
    </row>
    <row r="231" spans="1:9">
      <c r="A231" s="6" t="s">
        <v>31</v>
      </c>
      <c r="B231" s="6" t="s">
        <v>30</v>
      </c>
      <c r="C231" s="6">
        <v>1</v>
      </c>
      <c r="D231" s="6">
        <v>2</v>
      </c>
      <c r="E231" s="6">
        <v>3</v>
      </c>
      <c r="F231" s="6">
        <v>4</v>
      </c>
      <c r="G231" s="44" t="s">
        <v>342</v>
      </c>
      <c r="H231" s="51" t="s">
        <v>355</v>
      </c>
      <c r="I231" s="4" t="s">
        <v>343</v>
      </c>
    </row>
    <row r="232" spans="1:9">
      <c r="A232" s="4">
        <v>1</v>
      </c>
      <c r="B232" s="16" t="s">
        <v>127</v>
      </c>
      <c r="C232" s="12">
        <f t="shared" ref="C232:H232" si="74">C233+C234+C235+C236+C237+C238+C239</f>
        <v>3880</v>
      </c>
      <c r="D232" s="12">
        <f t="shared" si="74"/>
        <v>3880</v>
      </c>
      <c r="E232" s="12">
        <f t="shared" si="74"/>
        <v>2076.4300000000003</v>
      </c>
      <c r="F232" s="12">
        <f t="shared" si="74"/>
        <v>841.77</v>
      </c>
      <c r="G232" s="12">
        <f t="shared" si="74"/>
        <v>2918.2000000000003</v>
      </c>
      <c r="H232" s="12">
        <f t="shared" si="74"/>
        <v>1857.5099999999995</v>
      </c>
      <c r="I232" s="300">
        <f>H232/G232*100</f>
        <v>63.652594064834467</v>
      </c>
    </row>
    <row r="233" spans="1:9">
      <c r="A233" s="3"/>
      <c r="B233" s="9" t="s">
        <v>55</v>
      </c>
      <c r="C233" s="11">
        <v>390</v>
      </c>
      <c r="D233" s="11">
        <v>390</v>
      </c>
      <c r="E233" s="11">
        <v>82</v>
      </c>
      <c r="F233" s="11">
        <v>108</v>
      </c>
      <c r="G233" s="11">
        <f>E233+F233</f>
        <v>190</v>
      </c>
      <c r="H233" s="45">
        <v>6.87</v>
      </c>
      <c r="I233" s="301">
        <f>H233/G233*100</f>
        <v>3.6157894736842104</v>
      </c>
    </row>
    <row r="234" spans="1:9">
      <c r="A234" s="3"/>
      <c r="B234" s="9" t="s">
        <v>56</v>
      </c>
      <c r="C234" s="11">
        <v>2400</v>
      </c>
      <c r="D234" s="11">
        <v>2400</v>
      </c>
      <c r="E234" s="11">
        <v>1321</v>
      </c>
      <c r="F234" s="11">
        <v>543</v>
      </c>
      <c r="G234" s="11">
        <f t="shared" ref="G234:G240" si="75">E234+F234</f>
        <v>1864</v>
      </c>
      <c r="H234" s="45">
        <v>1419.87</v>
      </c>
      <c r="I234" s="301">
        <f t="shared" ref="I234:I266" si="76">H234/G234*100</f>
        <v>76.173283261802567</v>
      </c>
    </row>
    <row r="235" spans="1:9">
      <c r="A235" s="3"/>
      <c r="B235" s="9" t="s">
        <v>128</v>
      </c>
      <c r="C235" s="11">
        <v>235</v>
      </c>
      <c r="D235" s="11">
        <v>235</v>
      </c>
      <c r="E235" s="11">
        <v>147</v>
      </c>
      <c r="F235" s="11">
        <v>44</v>
      </c>
      <c r="G235" s="11">
        <f t="shared" si="75"/>
        <v>191</v>
      </c>
      <c r="H235" s="45">
        <v>133.99</v>
      </c>
      <c r="I235" s="301">
        <f t="shared" si="76"/>
        <v>70.15183246073299</v>
      </c>
    </row>
    <row r="236" spans="1:9">
      <c r="A236" s="3"/>
      <c r="B236" s="9" t="s">
        <v>129</v>
      </c>
      <c r="C236" s="11">
        <v>390</v>
      </c>
      <c r="D236" s="11">
        <v>390</v>
      </c>
      <c r="E236" s="11">
        <v>245.63</v>
      </c>
      <c r="F236" s="11">
        <v>72.17</v>
      </c>
      <c r="G236" s="11">
        <f t="shared" si="75"/>
        <v>317.8</v>
      </c>
      <c r="H236" s="45">
        <v>102.86</v>
      </c>
      <c r="I236" s="301">
        <f t="shared" si="76"/>
        <v>32.366268093140334</v>
      </c>
    </row>
    <row r="237" spans="1:9">
      <c r="A237" s="3"/>
      <c r="B237" s="9" t="s">
        <v>130</v>
      </c>
      <c r="C237" s="11">
        <v>120</v>
      </c>
      <c r="D237" s="11">
        <v>120</v>
      </c>
      <c r="E237" s="11">
        <v>104</v>
      </c>
      <c r="F237" s="11">
        <v>5</v>
      </c>
      <c r="G237" s="11">
        <f t="shared" si="75"/>
        <v>109</v>
      </c>
      <c r="H237" s="45">
        <v>79.75</v>
      </c>
      <c r="I237" s="301">
        <f t="shared" si="76"/>
        <v>73.165137614678898</v>
      </c>
    </row>
    <row r="238" spans="1:9">
      <c r="A238" s="3"/>
      <c r="B238" s="9" t="s">
        <v>131</v>
      </c>
      <c r="C238" s="11">
        <v>210</v>
      </c>
      <c r="D238" s="11">
        <v>210</v>
      </c>
      <c r="E238" s="11">
        <v>141</v>
      </c>
      <c r="F238" s="11">
        <v>37.5</v>
      </c>
      <c r="G238" s="11">
        <f t="shared" si="75"/>
        <v>178.5</v>
      </c>
      <c r="H238" s="45">
        <v>104.59</v>
      </c>
      <c r="I238" s="301">
        <f t="shared" si="76"/>
        <v>58.593837535014003</v>
      </c>
    </row>
    <row r="239" spans="1:9">
      <c r="A239" s="3"/>
      <c r="B239" s="9" t="s">
        <v>132</v>
      </c>
      <c r="C239" s="11">
        <v>135</v>
      </c>
      <c r="D239" s="11">
        <v>135</v>
      </c>
      <c r="E239" s="11">
        <v>35.799999999999997</v>
      </c>
      <c r="F239" s="11">
        <v>32.1</v>
      </c>
      <c r="G239" s="11">
        <f t="shared" si="75"/>
        <v>67.900000000000006</v>
      </c>
      <c r="H239" s="45">
        <v>9.58</v>
      </c>
      <c r="I239" s="301">
        <f t="shared" si="76"/>
        <v>14.108983799705449</v>
      </c>
    </row>
    <row r="240" spans="1:9">
      <c r="A240" s="4">
        <v>2</v>
      </c>
      <c r="B240" s="16" t="s">
        <v>133</v>
      </c>
      <c r="C240" s="12">
        <v>6532</v>
      </c>
      <c r="D240" s="12">
        <v>6607.42</v>
      </c>
      <c r="E240" s="12">
        <v>3720.39</v>
      </c>
      <c r="F240" s="12">
        <v>1599.03</v>
      </c>
      <c r="G240" s="12">
        <f t="shared" si="75"/>
        <v>5319.42</v>
      </c>
      <c r="H240" s="12">
        <v>4419.8900000000003</v>
      </c>
      <c r="I240" s="301">
        <f t="shared" si="76"/>
        <v>83.08969774900271</v>
      </c>
    </row>
    <row r="241" spans="1:9">
      <c r="A241" s="23" t="s">
        <v>26</v>
      </c>
      <c r="B241" s="23" t="s">
        <v>25</v>
      </c>
      <c r="C241" s="24">
        <f t="shared" ref="C241:H241" si="77">C232+C240</f>
        <v>10412</v>
      </c>
      <c r="D241" s="24">
        <f t="shared" si="77"/>
        <v>10487.42</v>
      </c>
      <c r="E241" s="24">
        <f t="shared" si="77"/>
        <v>5796.82</v>
      </c>
      <c r="F241" s="24">
        <f t="shared" si="77"/>
        <v>2440.8000000000002</v>
      </c>
      <c r="G241" s="24">
        <f t="shared" si="77"/>
        <v>8237.6200000000008</v>
      </c>
      <c r="H241" s="24">
        <f t="shared" si="77"/>
        <v>6277.4</v>
      </c>
      <c r="I241" s="302">
        <f t="shared" si="76"/>
        <v>76.204049227810927</v>
      </c>
    </row>
    <row r="242" spans="1:9">
      <c r="A242" s="4">
        <v>1</v>
      </c>
      <c r="B242" s="16" t="s">
        <v>23</v>
      </c>
      <c r="C242" s="12">
        <f t="shared" ref="C242:H242" si="78">C243+C244</f>
        <v>634</v>
      </c>
      <c r="D242" s="12">
        <f t="shared" si="78"/>
        <v>734</v>
      </c>
      <c r="E242" s="12">
        <f t="shared" si="78"/>
        <v>403</v>
      </c>
      <c r="F242" s="12">
        <f t="shared" si="78"/>
        <v>197.5</v>
      </c>
      <c r="G242" s="12">
        <f t="shared" si="78"/>
        <v>600.5</v>
      </c>
      <c r="H242" s="12">
        <f t="shared" si="78"/>
        <v>388.4</v>
      </c>
      <c r="I242" s="300">
        <f t="shared" si="76"/>
        <v>64.679433805162361</v>
      </c>
    </row>
    <row r="243" spans="1:9">
      <c r="A243" s="4"/>
      <c r="B243" s="10" t="s">
        <v>37</v>
      </c>
      <c r="C243" s="59">
        <v>340</v>
      </c>
      <c r="D243" s="59">
        <v>340</v>
      </c>
      <c r="E243" s="59">
        <v>206</v>
      </c>
      <c r="F243" s="59">
        <v>66</v>
      </c>
      <c r="G243" s="11">
        <f>E243+F243</f>
        <v>272</v>
      </c>
      <c r="H243" s="45">
        <v>230.71</v>
      </c>
      <c r="I243" s="301">
        <f t="shared" si="76"/>
        <v>84.819852941176478</v>
      </c>
    </row>
    <row r="244" spans="1:9">
      <c r="A244" s="3"/>
      <c r="B244" s="10" t="s">
        <v>38</v>
      </c>
      <c r="C244" s="20">
        <v>294</v>
      </c>
      <c r="D244" s="20">
        <v>394</v>
      </c>
      <c r="E244" s="20">
        <v>197</v>
      </c>
      <c r="F244" s="20">
        <v>131.5</v>
      </c>
      <c r="G244" s="11">
        <f>E244+F244</f>
        <v>328.5</v>
      </c>
      <c r="H244" s="45">
        <v>157.69</v>
      </c>
      <c r="I244" s="301">
        <f t="shared" si="76"/>
        <v>48.00304414003044</v>
      </c>
    </row>
    <row r="245" spans="1:9">
      <c r="A245" s="3"/>
      <c r="B245" s="66" t="s">
        <v>92</v>
      </c>
      <c r="C245" s="65">
        <v>634</v>
      </c>
      <c r="D245" s="65">
        <v>734</v>
      </c>
      <c r="E245" s="65">
        <v>403</v>
      </c>
      <c r="F245" s="65">
        <v>197.5</v>
      </c>
      <c r="G245" s="63">
        <f>E245+F245</f>
        <v>600.5</v>
      </c>
      <c r="H245" s="64">
        <v>388.4</v>
      </c>
      <c r="I245" s="301">
        <f t="shared" si="76"/>
        <v>64.679433805162361</v>
      </c>
    </row>
    <row r="246" spans="1:9">
      <c r="A246" s="4">
        <v>2</v>
      </c>
      <c r="B246" s="16" t="s">
        <v>21</v>
      </c>
      <c r="C246" s="12">
        <f>C247+C248</f>
        <v>4760</v>
      </c>
      <c r="D246" s="12">
        <f>D247+D248</f>
        <v>4760</v>
      </c>
      <c r="E246" s="12">
        <f>E247+E248</f>
        <v>2513</v>
      </c>
      <c r="F246" s="12">
        <f>F247+F248</f>
        <v>1127</v>
      </c>
      <c r="G246" s="12">
        <f>G247+G248</f>
        <v>3640</v>
      </c>
      <c r="H246" s="12">
        <f>H247+H248+H249</f>
        <v>2883.41</v>
      </c>
      <c r="I246" s="300">
        <f t="shared" si="76"/>
        <v>79.214560439560429</v>
      </c>
    </row>
    <row r="247" spans="1:9">
      <c r="A247" s="3"/>
      <c r="B247" s="10" t="s">
        <v>37</v>
      </c>
      <c r="C247" s="13">
        <v>4020</v>
      </c>
      <c r="D247" s="13">
        <v>4020</v>
      </c>
      <c r="E247" s="13">
        <v>2128</v>
      </c>
      <c r="F247" s="13">
        <v>959</v>
      </c>
      <c r="G247" s="11">
        <f>E247+F247</f>
        <v>3087</v>
      </c>
      <c r="H247" s="45">
        <v>2431.4499999999998</v>
      </c>
      <c r="I247" s="301">
        <f t="shared" si="76"/>
        <v>78.764172335600904</v>
      </c>
    </row>
    <row r="248" spans="1:9">
      <c r="A248" s="3"/>
      <c r="B248" s="10" t="s">
        <v>38</v>
      </c>
      <c r="C248" s="13">
        <v>740</v>
      </c>
      <c r="D248" s="13">
        <v>740</v>
      </c>
      <c r="E248" s="13">
        <v>385</v>
      </c>
      <c r="F248" s="13">
        <v>168</v>
      </c>
      <c r="G248" s="11">
        <f>E248+F248</f>
        <v>553</v>
      </c>
      <c r="H248" s="45">
        <v>461.95</v>
      </c>
      <c r="I248" s="301">
        <f t="shared" si="76"/>
        <v>83.535262206148275</v>
      </c>
    </row>
    <row r="249" spans="1:9">
      <c r="A249" s="3"/>
      <c r="B249" s="10" t="s">
        <v>48</v>
      </c>
      <c r="C249" s="13">
        <v>0</v>
      </c>
      <c r="D249" s="13">
        <v>0</v>
      </c>
      <c r="E249" s="13">
        <v>0</v>
      </c>
      <c r="F249" s="13">
        <v>0</v>
      </c>
      <c r="G249" s="13">
        <v>0</v>
      </c>
      <c r="H249" s="45">
        <v>-9.99</v>
      </c>
      <c r="I249" s="301">
        <v>0</v>
      </c>
    </row>
    <row r="250" spans="1:9">
      <c r="A250" s="3"/>
      <c r="B250" s="67" t="s">
        <v>96</v>
      </c>
      <c r="C250" s="68">
        <v>4760</v>
      </c>
      <c r="D250" s="68">
        <v>4760</v>
      </c>
      <c r="E250" s="68">
        <v>2513</v>
      </c>
      <c r="F250" s="68">
        <v>1127</v>
      </c>
      <c r="G250" s="68">
        <v>3640</v>
      </c>
      <c r="H250" s="64">
        <v>2883.41</v>
      </c>
      <c r="I250" s="301">
        <f t="shared" si="76"/>
        <v>79.214560439560429</v>
      </c>
    </row>
    <row r="251" spans="1:9">
      <c r="A251" s="4">
        <v>3</v>
      </c>
      <c r="B251" s="16" t="s">
        <v>18</v>
      </c>
      <c r="C251" s="12">
        <f t="shared" ref="C251:H251" si="79">C252+C253+C254</f>
        <v>4315</v>
      </c>
      <c r="D251" s="12">
        <f t="shared" si="79"/>
        <v>4290.42</v>
      </c>
      <c r="E251" s="12">
        <f t="shared" si="79"/>
        <v>2505.8200000000002</v>
      </c>
      <c r="F251" s="12">
        <f t="shared" si="79"/>
        <v>952.30000000000007</v>
      </c>
      <c r="G251" s="12">
        <f t="shared" si="79"/>
        <v>3458.1200000000003</v>
      </c>
      <c r="H251" s="12">
        <f t="shared" si="79"/>
        <v>2544.4300000000003</v>
      </c>
      <c r="I251" s="300">
        <f t="shared" si="76"/>
        <v>73.578418331347677</v>
      </c>
    </row>
    <row r="252" spans="1:9">
      <c r="A252" s="3"/>
      <c r="B252" s="10" t="s">
        <v>37</v>
      </c>
      <c r="C252" s="13">
        <v>2313.5</v>
      </c>
      <c r="D252" s="13">
        <v>2313.5</v>
      </c>
      <c r="E252" s="13">
        <v>1287.9000000000001</v>
      </c>
      <c r="F252" s="13">
        <v>528.45000000000005</v>
      </c>
      <c r="G252" s="11">
        <f t="shared" ref="G252:G260" si="80">E252+F252</f>
        <v>1816.3500000000001</v>
      </c>
      <c r="H252" s="45">
        <v>1304.45</v>
      </c>
      <c r="I252" s="301">
        <f t="shared" si="76"/>
        <v>71.817105734027038</v>
      </c>
    </row>
    <row r="253" spans="1:9">
      <c r="A253" s="3"/>
      <c r="B253" s="10" t="s">
        <v>38</v>
      </c>
      <c r="C253" s="13">
        <v>2003.6</v>
      </c>
      <c r="D253" s="13">
        <v>1979.02</v>
      </c>
      <c r="E253" s="13">
        <v>1220.02</v>
      </c>
      <c r="F253" s="13">
        <v>423.85</v>
      </c>
      <c r="G253" s="11">
        <f t="shared" si="80"/>
        <v>1643.87</v>
      </c>
      <c r="H253" s="45">
        <v>1241.2</v>
      </c>
      <c r="I253" s="301">
        <f t="shared" si="76"/>
        <v>75.504754025561638</v>
      </c>
    </row>
    <row r="254" spans="1:9">
      <c r="A254" s="3"/>
      <c r="B254" s="10" t="s">
        <v>48</v>
      </c>
      <c r="C254" s="13">
        <v>-2.1</v>
      </c>
      <c r="D254" s="13">
        <v>-2.1</v>
      </c>
      <c r="E254" s="13">
        <v>-2.1</v>
      </c>
      <c r="F254" s="13">
        <v>0</v>
      </c>
      <c r="G254" s="11">
        <f t="shared" si="80"/>
        <v>-2.1</v>
      </c>
      <c r="H254" s="45">
        <v>-1.22</v>
      </c>
      <c r="I254" s="301">
        <v>0</v>
      </c>
    </row>
    <row r="255" spans="1:9">
      <c r="A255" s="3"/>
      <c r="B255" s="67" t="s">
        <v>103</v>
      </c>
      <c r="C255" s="68">
        <v>2160</v>
      </c>
      <c r="D255" s="68">
        <v>2110</v>
      </c>
      <c r="E255" s="68">
        <v>1180.5999999999999</v>
      </c>
      <c r="F255" s="68">
        <v>486.2</v>
      </c>
      <c r="G255" s="63">
        <f t="shared" si="80"/>
        <v>1666.8</v>
      </c>
      <c r="H255" s="64">
        <v>1190.8900000000001</v>
      </c>
      <c r="I255" s="301">
        <f t="shared" si="76"/>
        <v>71.447684185265189</v>
      </c>
    </row>
    <row r="256" spans="1:9">
      <c r="A256" s="3"/>
      <c r="B256" s="67" t="s">
        <v>104</v>
      </c>
      <c r="C256" s="68">
        <v>435</v>
      </c>
      <c r="D256" s="68">
        <v>435</v>
      </c>
      <c r="E256" s="68">
        <v>220</v>
      </c>
      <c r="F256" s="68">
        <v>73</v>
      </c>
      <c r="G256" s="63">
        <f t="shared" si="80"/>
        <v>293</v>
      </c>
      <c r="H256" s="64">
        <v>174.41</v>
      </c>
      <c r="I256" s="301">
        <f t="shared" si="76"/>
        <v>59.525597269624576</v>
      </c>
    </row>
    <row r="257" spans="1:9">
      <c r="A257" s="3"/>
      <c r="B257" s="67" t="s">
        <v>105</v>
      </c>
      <c r="C257" s="68">
        <v>1720</v>
      </c>
      <c r="D257" s="68">
        <v>1745.42</v>
      </c>
      <c r="E257" s="68">
        <v>1105.22</v>
      </c>
      <c r="F257" s="68">
        <v>393.1</v>
      </c>
      <c r="G257" s="63">
        <f t="shared" si="80"/>
        <v>1498.3200000000002</v>
      </c>
      <c r="H257" s="64">
        <v>1179.1400000000001</v>
      </c>
      <c r="I257" s="301">
        <f t="shared" si="76"/>
        <v>78.697474504778683</v>
      </c>
    </row>
    <row r="258" spans="1:9">
      <c r="A258" s="4">
        <v>4</v>
      </c>
      <c r="B258" s="16" t="s">
        <v>17</v>
      </c>
      <c r="C258" s="12">
        <f t="shared" ref="C258:H258" si="81">C259+C260</f>
        <v>703</v>
      </c>
      <c r="D258" s="12">
        <f t="shared" si="81"/>
        <v>703</v>
      </c>
      <c r="E258" s="12">
        <f t="shared" si="81"/>
        <v>375</v>
      </c>
      <c r="F258" s="12">
        <f t="shared" si="81"/>
        <v>164</v>
      </c>
      <c r="G258" s="12">
        <f t="shared" si="81"/>
        <v>539</v>
      </c>
      <c r="H258" s="12">
        <f t="shared" si="81"/>
        <v>388.28</v>
      </c>
      <c r="I258" s="300">
        <f t="shared" si="76"/>
        <v>72.037105751391465</v>
      </c>
    </row>
    <row r="259" spans="1:9">
      <c r="A259" s="3"/>
      <c r="B259" s="10" t="s">
        <v>37</v>
      </c>
      <c r="C259" s="13">
        <v>289</v>
      </c>
      <c r="D259" s="13">
        <v>289</v>
      </c>
      <c r="E259" s="13">
        <v>154</v>
      </c>
      <c r="F259" s="13">
        <v>68</v>
      </c>
      <c r="G259" s="13">
        <f t="shared" si="80"/>
        <v>222</v>
      </c>
      <c r="H259" s="45">
        <v>167.33</v>
      </c>
      <c r="I259" s="301">
        <f t="shared" si="76"/>
        <v>75.373873873873876</v>
      </c>
    </row>
    <row r="260" spans="1:9">
      <c r="A260" s="3"/>
      <c r="B260" s="10" t="s">
        <v>38</v>
      </c>
      <c r="C260" s="13">
        <v>414</v>
      </c>
      <c r="D260" s="13">
        <v>414</v>
      </c>
      <c r="E260" s="13">
        <v>221</v>
      </c>
      <c r="F260" s="13">
        <v>96</v>
      </c>
      <c r="G260" s="13">
        <f t="shared" si="80"/>
        <v>317</v>
      </c>
      <c r="H260" s="45">
        <v>220.95</v>
      </c>
      <c r="I260" s="301">
        <f t="shared" si="76"/>
        <v>69.70031545741324</v>
      </c>
    </row>
    <row r="261" spans="1:9">
      <c r="A261" s="3"/>
      <c r="B261" s="67" t="s">
        <v>110</v>
      </c>
      <c r="C261" s="68">
        <v>703</v>
      </c>
      <c r="D261" s="68">
        <v>703</v>
      </c>
      <c r="E261" s="68">
        <v>375</v>
      </c>
      <c r="F261" s="68">
        <v>164</v>
      </c>
      <c r="G261" s="68">
        <v>539</v>
      </c>
      <c r="H261" s="64">
        <v>388.28</v>
      </c>
      <c r="I261" s="301">
        <f t="shared" si="76"/>
        <v>72.037105751391465</v>
      </c>
    </row>
    <row r="262" spans="1:9">
      <c r="A262" s="23" t="s">
        <v>10</v>
      </c>
      <c r="B262" s="23" t="s">
        <v>9</v>
      </c>
      <c r="C262" s="24">
        <f t="shared" ref="C262:H262" si="82">C242+C246+C251+C258</f>
        <v>10412</v>
      </c>
      <c r="D262" s="24">
        <f t="shared" si="82"/>
        <v>10487.42</v>
      </c>
      <c r="E262" s="24">
        <f t="shared" si="82"/>
        <v>5796.82</v>
      </c>
      <c r="F262" s="24">
        <f t="shared" si="82"/>
        <v>2440.8000000000002</v>
      </c>
      <c r="G262" s="24">
        <f t="shared" si="82"/>
        <v>8237.6200000000008</v>
      </c>
      <c r="H262" s="24">
        <f t="shared" si="82"/>
        <v>6204.5199999999995</v>
      </c>
      <c r="I262" s="302">
        <f t="shared" si="76"/>
        <v>75.319327669885212</v>
      </c>
    </row>
    <row r="263" spans="1:9">
      <c r="A263" s="4" t="s">
        <v>8</v>
      </c>
      <c r="B263" s="4" t="s">
        <v>7</v>
      </c>
      <c r="C263" s="15">
        <f t="shared" ref="C263:H263" si="83">C241-C262</f>
        <v>0</v>
      </c>
      <c r="D263" s="15">
        <f t="shared" si="83"/>
        <v>0</v>
      </c>
      <c r="E263" s="15">
        <f t="shared" si="83"/>
        <v>0</v>
      </c>
      <c r="F263" s="15">
        <f t="shared" si="83"/>
        <v>0</v>
      </c>
      <c r="G263" s="15">
        <f t="shared" si="83"/>
        <v>0</v>
      </c>
      <c r="H263" s="15">
        <f t="shared" si="83"/>
        <v>72.880000000000109</v>
      </c>
      <c r="I263" s="301">
        <v>0</v>
      </c>
    </row>
    <row r="264" spans="1:9">
      <c r="A264" s="23" t="s">
        <v>70</v>
      </c>
      <c r="B264" s="23" t="s">
        <v>69</v>
      </c>
      <c r="C264" s="24">
        <f t="shared" ref="C264:H264" si="84">C265+C266+C267</f>
        <v>10412</v>
      </c>
      <c r="D264" s="24">
        <f t="shared" si="84"/>
        <v>10487.42</v>
      </c>
      <c r="E264" s="24">
        <f t="shared" si="84"/>
        <v>5796.82</v>
      </c>
      <c r="F264" s="24">
        <f t="shared" si="84"/>
        <v>2440.8000000000002</v>
      </c>
      <c r="G264" s="24">
        <f t="shared" si="84"/>
        <v>8237.6200000000008</v>
      </c>
      <c r="H264" s="24">
        <f t="shared" si="84"/>
        <v>6204.5199999999995</v>
      </c>
      <c r="I264" s="302">
        <f t="shared" si="76"/>
        <v>75.319327669885212</v>
      </c>
    </row>
    <row r="265" spans="1:9">
      <c r="A265" s="3">
        <v>1</v>
      </c>
      <c r="B265" s="182" t="s">
        <v>37</v>
      </c>
      <c r="C265" s="15">
        <f t="shared" ref="C265:H265" si="85">C247+C252+C259+C243</f>
        <v>6962.5</v>
      </c>
      <c r="D265" s="15">
        <f t="shared" si="85"/>
        <v>6962.5</v>
      </c>
      <c r="E265" s="15">
        <f t="shared" si="85"/>
        <v>3775.9</v>
      </c>
      <c r="F265" s="15">
        <f t="shared" si="85"/>
        <v>1621.45</v>
      </c>
      <c r="G265" s="15">
        <f t="shared" si="85"/>
        <v>5397.35</v>
      </c>
      <c r="H265" s="15">
        <f t="shared" si="85"/>
        <v>4133.9399999999996</v>
      </c>
      <c r="I265" s="301">
        <f t="shared" si="76"/>
        <v>76.592031274606981</v>
      </c>
    </row>
    <row r="266" spans="1:9">
      <c r="A266" s="3">
        <v>2</v>
      </c>
      <c r="B266" s="2" t="s">
        <v>5</v>
      </c>
      <c r="C266" s="15">
        <f t="shared" ref="C266:H266" si="86">C244+C248+C253+C260</f>
        <v>3451.6</v>
      </c>
      <c r="D266" s="15">
        <f t="shared" si="86"/>
        <v>3527.02</v>
      </c>
      <c r="E266" s="15">
        <f t="shared" si="86"/>
        <v>2023.02</v>
      </c>
      <c r="F266" s="15">
        <f t="shared" si="86"/>
        <v>819.35</v>
      </c>
      <c r="G266" s="15">
        <f t="shared" si="86"/>
        <v>2842.37</v>
      </c>
      <c r="H266" s="15">
        <f t="shared" si="86"/>
        <v>2081.79</v>
      </c>
      <c r="I266" s="301">
        <f t="shared" si="76"/>
        <v>73.241344371070625</v>
      </c>
    </row>
    <row r="267" spans="1:9">
      <c r="A267" s="3">
        <v>3</v>
      </c>
      <c r="B267" s="182" t="s">
        <v>49</v>
      </c>
      <c r="C267" s="15">
        <f t="shared" ref="C267:H267" si="87">C249+C254</f>
        <v>-2.1</v>
      </c>
      <c r="D267" s="15">
        <f t="shared" si="87"/>
        <v>-2.1</v>
      </c>
      <c r="E267" s="15">
        <f t="shared" si="87"/>
        <v>-2.1</v>
      </c>
      <c r="F267" s="15">
        <f t="shared" si="87"/>
        <v>0</v>
      </c>
      <c r="G267" s="15">
        <f t="shared" si="87"/>
        <v>-2.1</v>
      </c>
      <c r="H267" s="15">
        <f t="shared" si="87"/>
        <v>-11.21</v>
      </c>
      <c r="I267" s="1"/>
    </row>
    <row r="269" spans="1:9">
      <c r="A269" s="298"/>
      <c r="B269" s="299" t="s">
        <v>331</v>
      </c>
      <c r="C269" s="299"/>
      <c r="D269" s="299"/>
      <c r="E269" s="298"/>
      <c r="F269" s="298"/>
      <c r="G269" s="298"/>
    </row>
    <row r="270" spans="1:9">
      <c r="G270" t="s">
        <v>76</v>
      </c>
    </row>
    <row r="271" spans="1:9">
      <c r="A271" s="8" t="s">
        <v>36</v>
      </c>
      <c r="B271" s="52" t="s">
        <v>35</v>
      </c>
      <c r="C271" s="48" t="s">
        <v>71</v>
      </c>
      <c r="D271" s="48" t="s">
        <v>71</v>
      </c>
      <c r="E271" s="48" t="s">
        <v>71</v>
      </c>
      <c r="F271" s="48" t="s">
        <v>71</v>
      </c>
      <c r="G271" s="60" t="s">
        <v>71</v>
      </c>
      <c r="H271" s="290" t="s">
        <v>34</v>
      </c>
      <c r="I271" s="291"/>
    </row>
    <row r="272" spans="1:9" ht="15">
      <c r="A272" s="47" t="s">
        <v>32</v>
      </c>
      <c r="B272" s="53"/>
      <c r="C272" s="49" t="s">
        <v>77</v>
      </c>
      <c r="D272" s="49" t="s">
        <v>321</v>
      </c>
      <c r="E272" s="49" t="s">
        <v>325</v>
      </c>
      <c r="F272" s="49" t="s">
        <v>333</v>
      </c>
      <c r="G272" s="61" t="s">
        <v>326</v>
      </c>
      <c r="H272" s="292" t="s">
        <v>327</v>
      </c>
      <c r="I272" s="293" t="s">
        <v>33</v>
      </c>
    </row>
    <row r="273" spans="1:9">
      <c r="A273" s="55"/>
      <c r="B273" s="54"/>
      <c r="C273" s="50" t="s">
        <v>245</v>
      </c>
      <c r="D273" s="50" t="s">
        <v>245</v>
      </c>
      <c r="E273" s="50" t="s">
        <v>245</v>
      </c>
      <c r="F273" s="50" t="s">
        <v>245</v>
      </c>
      <c r="G273" s="62" t="s">
        <v>245</v>
      </c>
      <c r="H273" s="294">
        <v>2010</v>
      </c>
      <c r="I273" s="51"/>
    </row>
    <row r="274" spans="1:9">
      <c r="A274" s="6" t="s">
        <v>31</v>
      </c>
      <c r="B274" s="6" t="s">
        <v>30</v>
      </c>
      <c r="C274" s="6">
        <v>1</v>
      </c>
      <c r="D274" s="6">
        <v>2</v>
      </c>
      <c r="E274" s="6">
        <v>3</v>
      </c>
      <c r="F274" s="6">
        <v>4</v>
      </c>
      <c r="G274" s="44" t="s">
        <v>342</v>
      </c>
      <c r="H274" s="51" t="s">
        <v>355</v>
      </c>
      <c r="I274" s="4" t="s">
        <v>343</v>
      </c>
    </row>
    <row r="275" spans="1:9">
      <c r="A275" s="4">
        <v>1</v>
      </c>
      <c r="B275" s="16" t="s">
        <v>127</v>
      </c>
      <c r="C275" s="12">
        <f t="shared" ref="C275:H275" si="88">C276+C278+C279+C280+C281+C282+C285+C277+C283+C284</f>
        <v>4205.34</v>
      </c>
      <c r="D275" s="12">
        <f t="shared" si="88"/>
        <v>4214.82</v>
      </c>
      <c r="E275" s="12">
        <f t="shared" si="88"/>
        <v>2561.8599999999997</v>
      </c>
      <c r="F275" s="12">
        <f t="shared" si="88"/>
        <v>670.91</v>
      </c>
      <c r="G275" s="12">
        <f t="shared" si="88"/>
        <v>3232.77</v>
      </c>
      <c r="H275" s="12">
        <f t="shared" si="88"/>
        <v>1982.4600000000005</v>
      </c>
      <c r="I275" s="300">
        <f>H275/G275*100</f>
        <v>61.32388013994192</v>
      </c>
    </row>
    <row r="276" spans="1:9">
      <c r="A276" s="3"/>
      <c r="B276" s="9" t="s">
        <v>55</v>
      </c>
      <c r="C276" s="11">
        <v>835.54</v>
      </c>
      <c r="D276" s="11">
        <v>835.54</v>
      </c>
      <c r="E276" s="11">
        <v>487.26</v>
      </c>
      <c r="F276" s="11">
        <v>194.63</v>
      </c>
      <c r="G276" s="13">
        <f t="shared" ref="G276:G285" si="89">E276+F276</f>
        <v>681.89</v>
      </c>
      <c r="H276" s="45">
        <v>348.68</v>
      </c>
      <c r="I276" s="301">
        <f>H276/G276*100</f>
        <v>51.134347182096818</v>
      </c>
    </row>
    <row r="277" spans="1:9">
      <c r="A277" s="3"/>
      <c r="B277" s="9" t="s">
        <v>135</v>
      </c>
      <c r="C277" s="11">
        <v>250</v>
      </c>
      <c r="D277" s="11">
        <v>250</v>
      </c>
      <c r="E277" s="11">
        <v>129.1</v>
      </c>
      <c r="F277" s="11">
        <v>66.5</v>
      </c>
      <c r="G277" s="13">
        <f t="shared" si="89"/>
        <v>195.6</v>
      </c>
      <c r="H277" s="45">
        <v>92.63</v>
      </c>
      <c r="I277" s="301">
        <f t="shared" ref="I277:I296" si="90">H277/G277*100</f>
        <v>47.356850715746418</v>
      </c>
    </row>
    <row r="278" spans="1:9">
      <c r="A278" s="3"/>
      <c r="B278" s="9" t="s">
        <v>136</v>
      </c>
      <c r="C278" s="11">
        <v>105.8</v>
      </c>
      <c r="D278" s="11">
        <v>105.8</v>
      </c>
      <c r="E278" s="11">
        <v>74.900000000000006</v>
      </c>
      <c r="F278" s="11">
        <v>20.9</v>
      </c>
      <c r="G278" s="13">
        <f t="shared" si="89"/>
        <v>95.800000000000011</v>
      </c>
      <c r="H278" s="45">
        <v>70.97</v>
      </c>
      <c r="I278" s="301">
        <f t="shared" si="90"/>
        <v>74.081419624217105</v>
      </c>
    </row>
    <row r="279" spans="1:9">
      <c r="A279" s="3"/>
      <c r="B279" s="9" t="s">
        <v>137</v>
      </c>
      <c r="C279" s="11">
        <v>2455.5</v>
      </c>
      <c r="D279" s="11">
        <v>2455.5</v>
      </c>
      <c r="E279" s="11">
        <v>1531.5</v>
      </c>
      <c r="F279" s="11">
        <v>262.5</v>
      </c>
      <c r="G279" s="13">
        <f t="shared" si="89"/>
        <v>1794</v>
      </c>
      <c r="H279" s="45">
        <v>1257.3699999999999</v>
      </c>
      <c r="I279" s="301">
        <f t="shared" si="90"/>
        <v>70.087513935340013</v>
      </c>
    </row>
    <row r="280" spans="1:9">
      <c r="A280" s="3"/>
      <c r="B280" s="9" t="s">
        <v>138</v>
      </c>
      <c r="C280" s="11">
        <v>40</v>
      </c>
      <c r="D280" s="11">
        <v>40</v>
      </c>
      <c r="E280" s="11">
        <v>23</v>
      </c>
      <c r="F280" s="11">
        <v>11</v>
      </c>
      <c r="G280" s="13">
        <f t="shared" si="89"/>
        <v>34</v>
      </c>
      <c r="H280" s="45">
        <v>7.38</v>
      </c>
      <c r="I280" s="301">
        <f t="shared" si="90"/>
        <v>21.705882352941174</v>
      </c>
    </row>
    <row r="281" spans="1:9">
      <c r="A281" s="3"/>
      <c r="B281" s="9" t="s">
        <v>139</v>
      </c>
      <c r="C281" s="11">
        <v>10</v>
      </c>
      <c r="D281" s="11">
        <v>10</v>
      </c>
      <c r="E281" s="11">
        <v>4</v>
      </c>
      <c r="F281" s="11">
        <v>2</v>
      </c>
      <c r="G281" s="13">
        <f t="shared" si="89"/>
        <v>6</v>
      </c>
      <c r="H281" s="45">
        <v>0.7</v>
      </c>
      <c r="I281" s="301">
        <f t="shared" si="90"/>
        <v>11.666666666666666</v>
      </c>
    </row>
    <row r="282" spans="1:9">
      <c r="A282" s="3"/>
      <c r="B282" s="9" t="s">
        <v>140</v>
      </c>
      <c r="C282" s="11">
        <v>8</v>
      </c>
      <c r="D282" s="11">
        <v>8</v>
      </c>
      <c r="E282" s="11">
        <v>2.9</v>
      </c>
      <c r="F282" s="11">
        <v>1</v>
      </c>
      <c r="G282" s="13">
        <f t="shared" si="89"/>
        <v>3.9</v>
      </c>
      <c r="H282" s="45">
        <v>2.38</v>
      </c>
      <c r="I282" s="301">
        <f t="shared" si="90"/>
        <v>61.025641025641022</v>
      </c>
    </row>
    <row r="283" spans="1:9">
      <c r="A283" s="3"/>
      <c r="B283" s="9" t="s">
        <v>130</v>
      </c>
      <c r="C283" s="11">
        <v>237</v>
      </c>
      <c r="D283" s="11">
        <v>237</v>
      </c>
      <c r="E283" s="11">
        <v>152</v>
      </c>
      <c r="F283" s="11">
        <v>47.5</v>
      </c>
      <c r="G283" s="13">
        <f t="shared" si="89"/>
        <v>199.5</v>
      </c>
      <c r="H283" s="45">
        <v>129.44</v>
      </c>
      <c r="I283" s="301">
        <f t="shared" si="90"/>
        <v>64.88220551378447</v>
      </c>
    </row>
    <row r="284" spans="1:9">
      <c r="A284" s="3"/>
      <c r="B284" s="9" t="s">
        <v>141</v>
      </c>
      <c r="C284" s="11">
        <v>1</v>
      </c>
      <c r="D284" s="11">
        <v>1</v>
      </c>
      <c r="E284" s="11">
        <v>1</v>
      </c>
      <c r="F284" s="11">
        <v>0</v>
      </c>
      <c r="G284" s="13">
        <f t="shared" si="89"/>
        <v>1</v>
      </c>
      <c r="H284" s="45">
        <v>0</v>
      </c>
      <c r="I284" s="301">
        <f t="shared" si="90"/>
        <v>0</v>
      </c>
    </row>
    <row r="285" spans="1:9">
      <c r="A285" s="3"/>
      <c r="B285" s="9" t="s">
        <v>132</v>
      </c>
      <c r="C285" s="11">
        <v>262.5</v>
      </c>
      <c r="D285" s="11">
        <v>271.98</v>
      </c>
      <c r="E285" s="11">
        <v>156.19999999999999</v>
      </c>
      <c r="F285" s="11">
        <v>64.88</v>
      </c>
      <c r="G285" s="13">
        <f t="shared" si="89"/>
        <v>221.07999999999998</v>
      </c>
      <c r="H285" s="45">
        <v>72.91</v>
      </c>
      <c r="I285" s="301">
        <f t="shared" si="90"/>
        <v>32.979012122308667</v>
      </c>
    </row>
    <row r="286" spans="1:9">
      <c r="A286" s="4">
        <v>2</v>
      </c>
      <c r="B286" s="16" t="s">
        <v>142</v>
      </c>
      <c r="C286" s="12">
        <v>3</v>
      </c>
      <c r="D286" s="12">
        <v>3</v>
      </c>
      <c r="E286" s="12">
        <v>3</v>
      </c>
      <c r="F286" s="12">
        <v>0</v>
      </c>
      <c r="G286" s="12">
        <v>3</v>
      </c>
      <c r="H286" s="12">
        <v>0</v>
      </c>
      <c r="I286" s="301">
        <f t="shared" si="90"/>
        <v>0</v>
      </c>
    </row>
    <row r="287" spans="1:9">
      <c r="A287" s="23" t="s">
        <v>26</v>
      </c>
      <c r="B287" s="23" t="s">
        <v>25</v>
      </c>
      <c r="C287" s="24">
        <f t="shared" ref="C287:H287" si="91">C275+C286</f>
        <v>4208.34</v>
      </c>
      <c r="D287" s="24">
        <f t="shared" si="91"/>
        <v>4217.82</v>
      </c>
      <c r="E287" s="24">
        <f t="shared" si="91"/>
        <v>2564.8599999999997</v>
      </c>
      <c r="F287" s="24">
        <f t="shared" si="91"/>
        <v>670.91</v>
      </c>
      <c r="G287" s="24">
        <f t="shared" si="91"/>
        <v>3235.77</v>
      </c>
      <c r="H287" s="24">
        <f t="shared" si="91"/>
        <v>1982.4600000000005</v>
      </c>
      <c r="I287" s="302">
        <f t="shared" si="90"/>
        <v>61.267024541299307</v>
      </c>
    </row>
    <row r="288" spans="1:9">
      <c r="A288" s="4">
        <v>1</v>
      </c>
      <c r="B288" s="16" t="s">
        <v>20</v>
      </c>
      <c r="C288" s="12">
        <f t="shared" ref="C288:H288" si="92">C289+C290+C291</f>
        <v>4208.34</v>
      </c>
      <c r="D288" s="12">
        <f t="shared" si="92"/>
        <v>4217.8200000000006</v>
      </c>
      <c r="E288" s="12">
        <f t="shared" si="92"/>
        <v>2564.86</v>
      </c>
      <c r="F288" s="12">
        <f t="shared" si="92"/>
        <v>670.91000000000008</v>
      </c>
      <c r="G288" s="12">
        <f t="shared" si="92"/>
        <v>3235.77</v>
      </c>
      <c r="H288" s="12">
        <f t="shared" si="92"/>
        <v>1779.79</v>
      </c>
      <c r="I288" s="300">
        <f t="shared" si="90"/>
        <v>55.003600379507809</v>
      </c>
    </row>
    <row r="289" spans="1:9">
      <c r="A289" s="3"/>
      <c r="B289" s="10" t="s">
        <v>37</v>
      </c>
      <c r="C289" s="13">
        <v>281.04000000000002</v>
      </c>
      <c r="D289" s="13">
        <v>281.04000000000002</v>
      </c>
      <c r="E289" s="13">
        <v>157.28</v>
      </c>
      <c r="F289" s="13">
        <v>51.7</v>
      </c>
      <c r="G289" s="13">
        <f t="shared" ref="G289:G295" si="93">E289+F289</f>
        <v>208.98000000000002</v>
      </c>
      <c r="H289" s="45">
        <v>67.38</v>
      </c>
      <c r="I289" s="301">
        <f t="shared" si="90"/>
        <v>32.242319839219057</v>
      </c>
    </row>
    <row r="290" spans="1:9">
      <c r="A290" s="3"/>
      <c r="B290" s="10" t="s">
        <v>38</v>
      </c>
      <c r="C290" s="13">
        <v>3861.3</v>
      </c>
      <c r="D290" s="13">
        <v>3870.78</v>
      </c>
      <c r="E290" s="13">
        <v>2374.58</v>
      </c>
      <c r="F290" s="13">
        <v>603.21</v>
      </c>
      <c r="G290" s="13">
        <f t="shared" si="93"/>
        <v>2977.79</v>
      </c>
      <c r="H290" s="45">
        <v>1690.53</v>
      </c>
      <c r="I290" s="301">
        <f t="shared" si="90"/>
        <v>56.77129683422941</v>
      </c>
    </row>
    <row r="291" spans="1:9">
      <c r="A291" s="3"/>
      <c r="B291" s="10" t="s">
        <v>39</v>
      </c>
      <c r="C291" s="13">
        <v>66</v>
      </c>
      <c r="D291" s="13">
        <v>66</v>
      </c>
      <c r="E291" s="13">
        <v>33</v>
      </c>
      <c r="F291" s="13">
        <v>16</v>
      </c>
      <c r="G291" s="13">
        <f t="shared" si="93"/>
        <v>49</v>
      </c>
      <c r="H291" s="45">
        <v>21.88</v>
      </c>
      <c r="I291" s="301">
        <f t="shared" si="90"/>
        <v>44.65306122448979</v>
      </c>
    </row>
    <row r="292" spans="1:9">
      <c r="A292" s="3"/>
      <c r="B292" s="67" t="s">
        <v>98</v>
      </c>
      <c r="C292" s="68">
        <v>1853</v>
      </c>
      <c r="D292" s="68">
        <v>1861.48</v>
      </c>
      <c r="E292" s="68">
        <v>1193</v>
      </c>
      <c r="F292" s="68">
        <v>188.48</v>
      </c>
      <c r="G292" s="68">
        <f t="shared" si="93"/>
        <v>1381.48</v>
      </c>
      <c r="H292" s="64">
        <v>929.52</v>
      </c>
      <c r="I292" s="301">
        <f t="shared" si="90"/>
        <v>67.284361699047395</v>
      </c>
    </row>
    <row r="293" spans="1:9">
      <c r="A293" s="3"/>
      <c r="B293" s="67" t="s">
        <v>143</v>
      </c>
      <c r="C293" s="68">
        <v>265.2</v>
      </c>
      <c r="D293" s="68">
        <v>266.2</v>
      </c>
      <c r="E293" s="68">
        <v>158.1</v>
      </c>
      <c r="F293" s="68">
        <v>64.3</v>
      </c>
      <c r="G293" s="68">
        <f t="shared" si="93"/>
        <v>222.39999999999998</v>
      </c>
      <c r="H293" s="64">
        <v>85.33</v>
      </c>
      <c r="I293" s="301">
        <f t="shared" si="90"/>
        <v>38.367805755395686</v>
      </c>
    </row>
    <row r="294" spans="1:9">
      <c r="A294" s="3"/>
      <c r="B294" s="67" t="s">
        <v>100</v>
      </c>
      <c r="C294" s="68">
        <v>2000.14</v>
      </c>
      <c r="D294" s="68">
        <v>2000.14</v>
      </c>
      <c r="E294" s="68">
        <v>1147.76</v>
      </c>
      <c r="F294" s="68">
        <v>418.13</v>
      </c>
      <c r="G294" s="68">
        <f t="shared" si="93"/>
        <v>1565.8899999999999</v>
      </c>
      <c r="H294" s="64">
        <v>723.4</v>
      </c>
      <c r="I294" s="301">
        <f t="shared" si="90"/>
        <v>46.197370185645227</v>
      </c>
    </row>
    <row r="295" spans="1:9">
      <c r="A295" s="3"/>
      <c r="B295" s="67" t="s">
        <v>101</v>
      </c>
      <c r="C295" s="68">
        <v>90</v>
      </c>
      <c r="D295" s="68">
        <v>90</v>
      </c>
      <c r="E295" s="68">
        <v>56</v>
      </c>
      <c r="F295" s="68">
        <v>10</v>
      </c>
      <c r="G295" s="68">
        <f t="shared" si="93"/>
        <v>66</v>
      </c>
      <c r="H295" s="64">
        <v>41.54</v>
      </c>
      <c r="I295" s="301">
        <f t="shared" si="90"/>
        <v>62.939393939393938</v>
      </c>
    </row>
    <row r="296" spans="1:9">
      <c r="A296" s="23" t="s">
        <v>10</v>
      </c>
      <c r="B296" s="23" t="s">
        <v>9</v>
      </c>
      <c r="C296" s="24">
        <f t="shared" ref="C296:H296" si="94">C288</f>
        <v>4208.34</v>
      </c>
      <c r="D296" s="24">
        <f t="shared" si="94"/>
        <v>4217.8200000000006</v>
      </c>
      <c r="E296" s="24">
        <f t="shared" si="94"/>
        <v>2564.86</v>
      </c>
      <c r="F296" s="24">
        <f t="shared" si="94"/>
        <v>670.91000000000008</v>
      </c>
      <c r="G296" s="24">
        <f t="shared" si="94"/>
        <v>3235.77</v>
      </c>
      <c r="H296" s="24">
        <f t="shared" si="94"/>
        <v>1779.79</v>
      </c>
      <c r="I296" s="302">
        <f t="shared" si="90"/>
        <v>55.003600379507809</v>
      </c>
    </row>
    <row r="297" spans="1:9">
      <c r="A297" s="4" t="s">
        <v>8</v>
      </c>
      <c r="B297" s="4" t="s">
        <v>7</v>
      </c>
      <c r="C297" s="15">
        <f t="shared" ref="C297:H297" si="95">C287-C296</f>
        <v>0</v>
      </c>
      <c r="D297" s="15">
        <f t="shared" si="95"/>
        <v>0</v>
      </c>
      <c r="E297" s="15">
        <f t="shared" si="95"/>
        <v>0</v>
      </c>
      <c r="F297" s="15">
        <f t="shared" si="95"/>
        <v>0</v>
      </c>
      <c r="G297" s="15">
        <f t="shared" si="95"/>
        <v>0</v>
      </c>
      <c r="H297" s="15">
        <f t="shared" si="95"/>
        <v>202.67000000000053</v>
      </c>
      <c r="I297" s="301">
        <v>0</v>
      </c>
    </row>
    <row r="298" spans="1:9">
      <c r="A298" s="23" t="s">
        <v>70</v>
      </c>
      <c r="B298" s="23" t="s">
        <v>69</v>
      </c>
      <c r="C298" s="24">
        <f t="shared" ref="C298:H298" si="96">C299+C300+C301</f>
        <v>4208.34</v>
      </c>
      <c r="D298" s="24">
        <f t="shared" si="96"/>
        <v>4217.8200000000006</v>
      </c>
      <c r="E298" s="24">
        <f t="shared" si="96"/>
        <v>2564.86</v>
      </c>
      <c r="F298" s="24">
        <f t="shared" si="96"/>
        <v>670.91000000000008</v>
      </c>
      <c r="G298" s="24">
        <f t="shared" si="96"/>
        <v>3235.77</v>
      </c>
      <c r="H298" s="24">
        <f t="shared" si="96"/>
        <v>1779.79</v>
      </c>
      <c r="I298" s="302">
        <f>H298/G298*100</f>
        <v>55.003600379507809</v>
      </c>
    </row>
    <row r="299" spans="1:9">
      <c r="A299" s="3">
        <v>1</v>
      </c>
      <c r="B299" s="2" t="s">
        <v>6</v>
      </c>
      <c r="C299" s="15">
        <f t="shared" ref="C299:H301" si="97">C289</f>
        <v>281.04000000000002</v>
      </c>
      <c r="D299" s="15">
        <f t="shared" si="97"/>
        <v>281.04000000000002</v>
      </c>
      <c r="E299" s="15">
        <f t="shared" si="97"/>
        <v>157.28</v>
      </c>
      <c r="F299" s="15">
        <f t="shared" si="97"/>
        <v>51.7</v>
      </c>
      <c r="G299" s="15">
        <f t="shared" si="97"/>
        <v>208.98000000000002</v>
      </c>
      <c r="H299" s="15">
        <f t="shared" si="97"/>
        <v>67.38</v>
      </c>
      <c r="I299" s="301">
        <f>H299/G299*100</f>
        <v>32.242319839219057</v>
      </c>
    </row>
    <row r="300" spans="1:9">
      <c r="A300" s="3">
        <v>2</v>
      </c>
      <c r="B300" s="2" t="s">
        <v>5</v>
      </c>
      <c r="C300" s="15">
        <f t="shared" si="97"/>
        <v>3861.3</v>
      </c>
      <c r="D300" s="15">
        <f t="shared" si="97"/>
        <v>3870.78</v>
      </c>
      <c r="E300" s="15">
        <f t="shared" si="97"/>
        <v>2374.58</v>
      </c>
      <c r="F300" s="15">
        <f t="shared" si="97"/>
        <v>603.21</v>
      </c>
      <c r="G300" s="15">
        <f t="shared" si="97"/>
        <v>2977.79</v>
      </c>
      <c r="H300" s="15">
        <f t="shared" si="97"/>
        <v>1690.53</v>
      </c>
      <c r="I300" s="301">
        <f>H300/G300*100</f>
        <v>56.77129683422941</v>
      </c>
    </row>
    <row r="301" spans="1:9">
      <c r="A301" s="3">
        <v>3</v>
      </c>
      <c r="B301" s="1" t="s">
        <v>1</v>
      </c>
      <c r="C301" s="15">
        <f t="shared" si="97"/>
        <v>66</v>
      </c>
      <c r="D301" s="15">
        <f t="shared" si="97"/>
        <v>66</v>
      </c>
      <c r="E301" s="15">
        <f t="shared" si="97"/>
        <v>33</v>
      </c>
      <c r="F301" s="15">
        <f t="shared" si="97"/>
        <v>16</v>
      </c>
      <c r="G301" s="15">
        <f t="shared" si="97"/>
        <v>49</v>
      </c>
      <c r="H301" s="15">
        <f t="shared" si="97"/>
        <v>21.88</v>
      </c>
      <c r="I301" s="301">
        <f>H301/G301*100</f>
        <v>44.65306122448979</v>
      </c>
    </row>
    <row r="303" spans="1:9">
      <c r="A303" s="298"/>
      <c r="B303" s="299" t="s">
        <v>332</v>
      </c>
      <c r="C303" s="298"/>
      <c r="D303" s="298"/>
      <c r="E303" s="298"/>
      <c r="F303" s="298"/>
      <c r="G303" s="298"/>
      <c r="H303" s="298"/>
    </row>
    <row r="304" spans="1:9">
      <c r="A304" s="298"/>
      <c r="B304" s="299"/>
      <c r="C304" s="298"/>
      <c r="D304" s="298"/>
      <c r="E304" s="298"/>
      <c r="F304" s="298"/>
      <c r="G304" t="s">
        <v>76</v>
      </c>
      <c r="H304" s="298"/>
    </row>
    <row r="305" spans="1:9">
      <c r="A305" s="8" t="s">
        <v>36</v>
      </c>
      <c r="B305" s="52" t="s">
        <v>35</v>
      </c>
      <c r="C305" s="48" t="s">
        <v>71</v>
      </c>
      <c r="D305" s="48" t="s">
        <v>71</v>
      </c>
      <c r="E305" s="48" t="s">
        <v>71</v>
      </c>
      <c r="F305" s="48" t="s">
        <v>71</v>
      </c>
      <c r="G305" s="60" t="s">
        <v>71</v>
      </c>
      <c r="H305" s="290" t="s">
        <v>34</v>
      </c>
      <c r="I305" s="291"/>
    </row>
    <row r="306" spans="1:9" ht="15">
      <c r="A306" s="47" t="s">
        <v>32</v>
      </c>
      <c r="B306" s="53"/>
      <c r="C306" s="49" t="s">
        <v>77</v>
      </c>
      <c r="D306" s="49" t="s">
        <v>321</v>
      </c>
      <c r="E306" s="49" t="s">
        <v>325</v>
      </c>
      <c r="F306" s="49" t="s">
        <v>333</v>
      </c>
      <c r="G306" s="61" t="s">
        <v>326</v>
      </c>
      <c r="H306" s="292" t="s">
        <v>327</v>
      </c>
      <c r="I306" s="293" t="s">
        <v>33</v>
      </c>
    </row>
    <row r="307" spans="1:9">
      <c r="A307" s="55"/>
      <c r="B307" s="54"/>
      <c r="C307" s="50" t="s">
        <v>245</v>
      </c>
      <c r="D307" s="50" t="s">
        <v>245</v>
      </c>
      <c r="E307" s="50" t="s">
        <v>245</v>
      </c>
      <c r="F307" s="50" t="s">
        <v>245</v>
      </c>
      <c r="G307" s="62" t="s">
        <v>245</v>
      </c>
      <c r="H307" s="294">
        <v>2010</v>
      </c>
      <c r="I307" s="51"/>
    </row>
    <row r="308" spans="1:9">
      <c r="A308" s="6" t="s">
        <v>31</v>
      </c>
      <c r="B308" s="6" t="s">
        <v>30</v>
      </c>
      <c r="C308" s="6">
        <v>1</v>
      </c>
      <c r="D308" s="6">
        <v>2</v>
      </c>
      <c r="E308" s="6">
        <v>3</v>
      </c>
      <c r="F308" s="6">
        <v>4</v>
      </c>
      <c r="G308" s="44" t="s">
        <v>342</v>
      </c>
      <c r="H308" s="51" t="s">
        <v>355</v>
      </c>
      <c r="I308" s="4" t="s">
        <v>343</v>
      </c>
    </row>
    <row r="309" spans="1:9">
      <c r="A309" s="4">
        <v>1</v>
      </c>
      <c r="B309" s="16" t="s">
        <v>127</v>
      </c>
      <c r="C309" s="12">
        <f t="shared" ref="C309:H309" si="98">C310+C311</f>
        <v>1678.01</v>
      </c>
      <c r="D309" s="12">
        <f t="shared" si="98"/>
        <v>1678.01</v>
      </c>
      <c r="E309" s="12">
        <f t="shared" si="98"/>
        <v>1678.01</v>
      </c>
      <c r="F309" s="12">
        <f t="shared" si="98"/>
        <v>0</v>
      </c>
      <c r="G309" s="12">
        <f t="shared" si="98"/>
        <v>1678.01</v>
      </c>
      <c r="H309" s="12">
        <f t="shared" si="98"/>
        <v>2.94</v>
      </c>
      <c r="I309" s="300">
        <f t="shared" ref="I309:I325" si="99">H309/G309*100</f>
        <v>0.17520753749977652</v>
      </c>
    </row>
    <row r="310" spans="1:9">
      <c r="A310" s="3"/>
      <c r="B310" s="9" t="s">
        <v>144</v>
      </c>
      <c r="C310" s="11">
        <v>273.07</v>
      </c>
      <c r="D310" s="11">
        <v>273.07</v>
      </c>
      <c r="E310" s="11">
        <v>273.07</v>
      </c>
      <c r="F310" s="11">
        <v>0</v>
      </c>
      <c r="G310" s="68">
        <f>E310+F310</f>
        <v>273.07</v>
      </c>
      <c r="H310" s="45">
        <v>0</v>
      </c>
      <c r="I310" s="301">
        <f t="shared" si="99"/>
        <v>0</v>
      </c>
    </row>
    <row r="311" spans="1:9">
      <c r="A311" s="3"/>
      <c r="B311" s="9" t="s">
        <v>145</v>
      </c>
      <c r="C311" s="11">
        <v>1404.94</v>
      </c>
      <c r="D311" s="11">
        <v>1404.94</v>
      </c>
      <c r="E311" s="11">
        <v>1404.94</v>
      </c>
      <c r="F311" s="11">
        <v>0</v>
      </c>
      <c r="G311" s="68">
        <f>E311+F311</f>
        <v>1404.94</v>
      </c>
      <c r="H311" s="45">
        <v>2.94</v>
      </c>
      <c r="I311" s="301">
        <f t="shared" si="99"/>
        <v>0.20926160547781397</v>
      </c>
    </row>
    <row r="312" spans="1:9">
      <c r="A312" s="23" t="s">
        <v>26</v>
      </c>
      <c r="B312" s="23" t="s">
        <v>25</v>
      </c>
      <c r="C312" s="24">
        <f t="shared" ref="C312:H312" si="100">C309</f>
        <v>1678.01</v>
      </c>
      <c r="D312" s="24">
        <f t="shared" si="100"/>
        <v>1678.01</v>
      </c>
      <c r="E312" s="24">
        <f t="shared" si="100"/>
        <v>1678.01</v>
      </c>
      <c r="F312" s="24">
        <f t="shared" si="100"/>
        <v>0</v>
      </c>
      <c r="G312" s="24">
        <f t="shared" si="100"/>
        <v>1678.01</v>
      </c>
      <c r="H312" s="24">
        <f t="shared" si="100"/>
        <v>2.94</v>
      </c>
      <c r="I312" s="302">
        <f t="shared" si="99"/>
        <v>0.17520753749977652</v>
      </c>
    </row>
    <row r="313" spans="1:9">
      <c r="A313" s="4">
        <v>1</v>
      </c>
      <c r="B313" s="16" t="s">
        <v>72</v>
      </c>
      <c r="C313" s="12">
        <f t="shared" ref="C313:H313" si="101">C314</f>
        <v>431.91</v>
      </c>
      <c r="D313" s="12">
        <f t="shared" si="101"/>
        <v>431.91</v>
      </c>
      <c r="E313" s="12">
        <f t="shared" si="101"/>
        <v>431.91</v>
      </c>
      <c r="F313" s="12">
        <f t="shared" si="101"/>
        <v>0</v>
      </c>
      <c r="G313" s="12">
        <f t="shared" si="101"/>
        <v>431.91</v>
      </c>
      <c r="H313" s="12">
        <f t="shared" si="101"/>
        <v>0</v>
      </c>
      <c r="I313" s="300">
        <f t="shared" si="99"/>
        <v>0</v>
      </c>
    </row>
    <row r="314" spans="1:9">
      <c r="A314" s="3"/>
      <c r="B314" s="10" t="s">
        <v>147</v>
      </c>
      <c r="C314" s="13">
        <v>431.91</v>
      </c>
      <c r="D314" s="13">
        <v>431.91</v>
      </c>
      <c r="E314" s="13">
        <v>431.91</v>
      </c>
      <c r="F314" s="13">
        <v>0</v>
      </c>
      <c r="G314" s="33">
        <f>E314+F314</f>
        <v>431.91</v>
      </c>
      <c r="H314" s="45">
        <v>0</v>
      </c>
      <c r="I314" s="301">
        <f t="shared" si="99"/>
        <v>0</v>
      </c>
    </row>
    <row r="315" spans="1:9">
      <c r="A315" s="3"/>
      <c r="B315" s="67" t="s">
        <v>146</v>
      </c>
      <c r="C315" s="68">
        <v>431.91</v>
      </c>
      <c r="D315" s="68">
        <v>431.91</v>
      </c>
      <c r="E315" s="68">
        <v>431.91</v>
      </c>
      <c r="F315" s="68">
        <v>0</v>
      </c>
      <c r="G315" s="68">
        <f>E315+F315</f>
        <v>431.91</v>
      </c>
      <c r="H315" s="64">
        <v>0</v>
      </c>
      <c r="I315" s="301">
        <f t="shared" si="99"/>
        <v>0</v>
      </c>
    </row>
    <row r="316" spans="1:9" s="22" customFormat="1">
      <c r="A316" s="4">
        <v>2</v>
      </c>
      <c r="B316" s="31" t="s">
        <v>17</v>
      </c>
      <c r="C316" s="196">
        <v>223.03</v>
      </c>
      <c r="D316" s="196">
        <v>223.03</v>
      </c>
      <c r="E316" s="196">
        <v>223.03</v>
      </c>
      <c r="F316" s="196">
        <v>0</v>
      </c>
      <c r="G316" s="196">
        <f>E316+F316</f>
        <v>223.03</v>
      </c>
      <c r="H316" s="18">
        <v>223.03</v>
      </c>
      <c r="I316" s="300">
        <f t="shared" si="99"/>
        <v>100</v>
      </c>
    </row>
    <row r="317" spans="1:9">
      <c r="A317" s="3"/>
      <c r="B317" s="2" t="s">
        <v>307</v>
      </c>
      <c r="C317" s="33">
        <v>223.03</v>
      </c>
      <c r="D317" s="33">
        <v>223.03</v>
      </c>
      <c r="E317" s="33">
        <v>223.03</v>
      </c>
      <c r="F317" s="33">
        <v>0</v>
      </c>
      <c r="G317" s="33">
        <f>E317+F317</f>
        <v>223.03</v>
      </c>
      <c r="H317" s="45">
        <v>223.03</v>
      </c>
      <c r="I317" s="301">
        <f t="shared" si="99"/>
        <v>100</v>
      </c>
    </row>
    <row r="318" spans="1:9">
      <c r="A318" s="3"/>
      <c r="B318" s="67" t="s">
        <v>311</v>
      </c>
      <c r="C318" s="68">
        <v>223.03</v>
      </c>
      <c r="D318" s="68">
        <v>223.03</v>
      </c>
      <c r="E318" s="68">
        <v>223.03</v>
      </c>
      <c r="F318" s="68">
        <v>0</v>
      </c>
      <c r="G318" s="33">
        <f>E318+F318</f>
        <v>223.03</v>
      </c>
      <c r="H318" s="64">
        <v>223.03</v>
      </c>
      <c r="I318" s="301">
        <f t="shared" si="99"/>
        <v>100</v>
      </c>
    </row>
    <row r="319" spans="1:9">
      <c r="A319" s="4">
        <v>2</v>
      </c>
      <c r="B319" s="31" t="s">
        <v>16</v>
      </c>
      <c r="C319" s="12">
        <f t="shared" ref="C319:H319" si="102">C320+C321</f>
        <v>1023.0699999999999</v>
      </c>
      <c r="D319" s="12">
        <f t="shared" si="102"/>
        <v>1023.0699999999999</v>
      </c>
      <c r="E319" s="12">
        <f t="shared" si="102"/>
        <v>1023.0699999999999</v>
      </c>
      <c r="F319" s="12">
        <f t="shared" si="102"/>
        <v>0</v>
      </c>
      <c r="G319" s="12">
        <f t="shared" si="102"/>
        <v>1023.0699999999999</v>
      </c>
      <c r="H319" s="12">
        <f t="shared" si="102"/>
        <v>465.59</v>
      </c>
      <c r="I319" s="300">
        <f t="shared" si="99"/>
        <v>45.509104948830483</v>
      </c>
    </row>
    <row r="320" spans="1:9">
      <c r="A320" s="3"/>
      <c r="B320" s="69" t="s">
        <v>148</v>
      </c>
      <c r="C320" s="33">
        <v>750</v>
      </c>
      <c r="D320" s="33">
        <v>750</v>
      </c>
      <c r="E320" s="33">
        <v>750</v>
      </c>
      <c r="F320" s="33">
        <v>0</v>
      </c>
      <c r="G320" s="33">
        <f>E320+F320</f>
        <v>750</v>
      </c>
      <c r="H320" s="45">
        <v>465.59</v>
      </c>
      <c r="I320" s="301">
        <f t="shared" si="99"/>
        <v>62.078666666666663</v>
      </c>
    </row>
    <row r="321" spans="1:9">
      <c r="A321" s="3"/>
      <c r="B321" s="69" t="s">
        <v>84</v>
      </c>
      <c r="C321" s="33">
        <v>273.07</v>
      </c>
      <c r="D321" s="33">
        <v>273.07</v>
      </c>
      <c r="E321" s="33">
        <v>273.07</v>
      </c>
      <c r="F321" s="33">
        <v>0</v>
      </c>
      <c r="G321" s="68">
        <f>E321+F321</f>
        <v>273.07</v>
      </c>
      <c r="H321" s="45">
        <v>0</v>
      </c>
      <c r="I321" s="301">
        <f t="shared" si="99"/>
        <v>0</v>
      </c>
    </row>
    <row r="322" spans="1:9">
      <c r="A322" s="3"/>
      <c r="B322" s="67" t="s">
        <v>149</v>
      </c>
      <c r="C322" s="68">
        <v>273.07</v>
      </c>
      <c r="D322" s="68">
        <v>273.07</v>
      </c>
      <c r="E322" s="68">
        <v>273.07</v>
      </c>
      <c r="F322" s="68">
        <v>0</v>
      </c>
      <c r="G322" s="68">
        <f>E322+F322</f>
        <v>273.07</v>
      </c>
      <c r="H322" s="64">
        <v>0</v>
      </c>
      <c r="I322" s="301">
        <f t="shared" si="99"/>
        <v>0</v>
      </c>
    </row>
    <row r="323" spans="1:9">
      <c r="A323" s="3"/>
      <c r="B323" s="67" t="s">
        <v>150</v>
      </c>
      <c r="C323" s="68">
        <v>450</v>
      </c>
      <c r="D323" s="68">
        <v>450</v>
      </c>
      <c r="E323" s="68">
        <v>450</v>
      </c>
      <c r="F323" s="68">
        <v>0</v>
      </c>
      <c r="G323" s="68">
        <f>E323+F323</f>
        <v>450</v>
      </c>
      <c r="H323" s="64">
        <v>201.84</v>
      </c>
      <c r="I323" s="301">
        <f t="shared" si="99"/>
        <v>44.853333333333332</v>
      </c>
    </row>
    <row r="324" spans="1:9">
      <c r="A324" s="3"/>
      <c r="B324" s="67" t="s">
        <v>151</v>
      </c>
      <c r="C324" s="68">
        <v>300</v>
      </c>
      <c r="D324" s="68">
        <v>300</v>
      </c>
      <c r="E324" s="68">
        <v>300</v>
      </c>
      <c r="F324" s="68">
        <v>0</v>
      </c>
      <c r="G324" s="68">
        <f>E324+F324</f>
        <v>300</v>
      </c>
      <c r="H324" s="64">
        <v>263.75</v>
      </c>
      <c r="I324" s="301">
        <f t="shared" si="99"/>
        <v>87.916666666666671</v>
      </c>
    </row>
    <row r="325" spans="1:9">
      <c r="A325" s="23" t="s">
        <v>10</v>
      </c>
      <c r="B325" s="23" t="s">
        <v>9</v>
      </c>
      <c r="C325" s="24">
        <f t="shared" ref="C325:H325" si="103">C313+C319+C316</f>
        <v>1678.01</v>
      </c>
      <c r="D325" s="24">
        <f t="shared" si="103"/>
        <v>1678.01</v>
      </c>
      <c r="E325" s="24">
        <f t="shared" si="103"/>
        <v>1678.01</v>
      </c>
      <c r="F325" s="24">
        <f t="shared" si="103"/>
        <v>0</v>
      </c>
      <c r="G325" s="24">
        <f t="shared" si="103"/>
        <v>1678.01</v>
      </c>
      <c r="H325" s="24">
        <f t="shared" si="103"/>
        <v>688.62</v>
      </c>
      <c r="I325" s="302">
        <f t="shared" si="99"/>
        <v>41.037896079284394</v>
      </c>
    </row>
    <row r="326" spans="1:9">
      <c r="A326" s="4" t="s">
        <v>8</v>
      </c>
      <c r="B326" s="4" t="s">
        <v>7</v>
      </c>
      <c r="C326" s="15">
        <f t="shared" ref="C326:H326" si="104">C312-C325</f>
        <v>0</v>
      </c>
      <c r="D326" s="15">
        <f t="shared" si="104"/>
        <v>0</v>
      </c>
      <c r="E326" s="15">
        <f t="shared" si="104"/>
        <v>0</v>
      </c>
      <c r="F326" s="15">
        <f t="shared" si="104"/>
        <v>0</v>
      </c>
      <c r="G326" s="15">
        <f t="shared" si="104"/>
        <v>0</v>
      </c>
      <c r="H326" s="15">
        <f t="shared" si="104"/>
        <v>-685.68</v>
      </c>
      <c r="I326" s="301">
        <v>0</v>
      </c>
    </row>
    <row r="327" spans="1:9">
      <c r="A327" s="23" t="s">
        <v>70</v>
      </c>
      <c r="B327" s="23" t="s">
        <v>69</v>
      </c>
      <c r="C327" s="24">
        <f t="shared" ref="C327:H327" si="105">C328+C331+C330+C329</f>
        <v>1678.01</v>
      </c>
      <c r="D327" s="24">
        <f t="shared" si="105"/>
        <v>1678.01</v>
      </c>
      <c r="E327" s="24">
        <f t="shared" si="105"/>
        <v>1678.01</v>
      </c>
      <c r="F327" s="24">
        <f t="shared" si="105"/>
        <v>0</v>
      </c>
      <c r="G327" s="24">
        <f t="shared" si="105"/>
        <v>1678.01</v>
      </c>
      <c r="H327" s="24">
        <f t="shared" si="105"/>
        <v>688.62</v>
      </c>
      <c r="I327" s="302">
        <f>H327/G327*100</f>
        <v>41.037896079284394</v>
      </c>
    </row>
    <row r="328" spans="1:9">
      <c r="A328" s="3">
        <v>1</v>
      </c>
      <c r="B328" s="2" t="s">
        <v>5</v>
      </c>
      <c r="C328" s="15">
        <f t="shared" ref="C328:H328" si="106">C320</f>
        <v>750</v>
      </c>
      <c r="D328" s="15">
        <f t="shared" si="106"/>
        <v>750</v>
      </c>
      <c r="E328" s="15">
        <f t="shared" si="106"/>
        <v>750</v>
      </c>
      <c r="F328" s="15">
        <f t="shared" si="106"/>
        <v>0</v>
      </c>
      <c r="G328" s="15">
        <f t="shared" si="106"/>
        <v>750</v>
      </c>
      <c r="H328" s="15">
        <f t="shared" si="106"/>
        <v>465.59</v>
      </c>
      <c r="I328" s="301">
        <f>H328/G328*100</f>
        <v>62.078666666666663</v>
      </c>
    </row>
    <row r="329" spans="1:9">
      <c r="A329" s="3">
        <v>2</v>
      </c>
      <c r="B329" s="2" t="s">
        <v>307</v>
      </c>
      <c r="C329" s="15">
        <f>C317</f>
        <v>223.03</v>
      </c>
      <c r="D329" s="15">
        <f>D317</f>
        <v>223.03</v>
      </c>
      <c r="E329" s="15">
        <f>E317</f>
        <v>223.03</v>
      </c>
      <c r="F329" s="15">
        <f>F317</f>
        <v>0</v>
      </c>
      <c r="G329" s="15">
        <v>223.03</v>
      </c>
      <c r="H329" s="15">
        <f>H317</f>
        <v>223.03</v>
      </c>
      <c r="I329" s="301">
        <f>H329/G329*100</f>
        <v>100</v>
      </c>
    </row>
    <row r="330" spans="1:9">
      <c r="A330" s="3">
        <v>3</v>
      </c>
      <c r="B330" s="2" t="s">
        <v>134</v>
      </c>
      <c r="C330" s="15">
        <f t="shared" ref="C330:H330" si="107">C321</f>
        <v>273.07</v>
      </c>
      <c r="D330" s="15">
        <f t="shared" si="107"/>
        <v>273.07</v>
      </c>
      <c r="E330" s="15">
        <f t="shared" si="107"/>
        <v>273.07</v>
      </c>
      <c r="F330" s="15">
        <f t="shared" si="107"/>
        <v>0</v>
      </c>
      <c r="G330" s="15">
        <f t="shared" si="107"/>
        <v>273.07</v>
      </c>
      <c r="H330" s="15">
        <f t="shared" si="107"/>
        <v>0</v>
      </c>
      <c r="I330" s="301">
        <f>H330/G330*100</f>
        <v>0</v>
      </c>
    </row>
    <row r="331" spans="1:9">
      <c r="A331" s="3">
        <v>4</v>
      </c>
      <c r="B331" s="1" t="s">
        <v>47</v>
      </c>
      <c r="C331" s="15">
        <f t="shared" ref="C331:H331" si="108">C315</f>
        <v>431.91</v>
      </c>
      <c r="D331" s="15">
        <f t="shared" si="108"/>
        <v>431.91</v>
      </c>
      <c r="E331" s="15">
        <f t="shared" si="108"/>
        <v>431.91</v>
      </c>
      <c r="F331" s="15">
        <f t="shared" si="108"/>
        <v>0</v>
      </c>
      <c r="G331" s="15">
        <f t="shared" si="108"/>
        <v>431.91</v>
      </c>
      <c r="H331" s="15">
        <f t="shared" si="108"/>
        <v>0</v>
      </c>
      <c r="I331" s="301">
        <f>H331/G331*100</f>
        <v>0</v>
      </c>
    </row>
  </sheetData>
  <phoneticPr fontId="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Buget initial 2010 pe trimestre</vt:lpstr>
      <vt:lpstr>executie 1 luna</vt:lpstr>
      <vt:lpstr>executie 2 luni</vt:lpstr>
      <vt:lpstr>Executie trim I pe bugete</vt:lpstr>
      <vt:lpstr>executie 4 luni</vt:lpstr>
      <vt:lpstr>executie 5 luni</vt:lpstr>
      <vt:lpstr>Buget actualizat sem I</vt:lpstr>
      <vt:lpstr>Executie sem I pe bugete</vt:lpstr>
      <vt:lpstr>executie 7 luni</vt:lpstr>
      <vt:lpstr>executie 8 luni</vt:lpstr>
      <vt:lpstr>Buget actualizat 9 luni</vt:lpstr>
      <vt:lpstr>executie 9 luni</vt:lpstr>
      <vt:lpstr>executie 10 luni</vt:lpstr>
      <vt:lpstr>executie 11 luni</vt:lpstr>
      <vt:lpstr>Buget actualizat 12 luni</vt:lpstr>
      <vt:lpstr>executie 12 luni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natasa.nemes</dc:creator>
  <cp:lastModifiedBy>Vlad</cp:lastModifiedBy>
  <cp:lastPrinted>2011-02-21T12:09:21Z</cp:lastPrinted>
  <dcterms:created xsi:type="dcterms:W3CDTF">2008-05-27T07:01:59Z</dcterms:created>
  <dcterms:modified xsi:type="dcterms:W3CDTF">2012-06-06T13:07:48Z</dcterms:modified>
</cp:coreProperties>
</file>